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32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eksandra\YandexDisk-prodekovaaleks\ИПР\P_0605\"/>
    </mc:Choice>
  </mc:AlternateContent>
  <xr:revisionPtr revIDLastSave="0" documentId="13_ncr:1_{C38DB1FC-D956-4A50-8FD0-524304F50B66}" xr6:coauthVersionLast="47" xr6:coauthVersionMax="47" xr10:uidLastSave="{00000000-0000-0000-0000-000000000000}"/>
  <bookViews>
    <workbookView xWindow="384" yWindow="384" windowWidth="21540" windowHeight="11280" tabRatio="796" xr2:uid="{00000000-000D-0000-FFFF-FFFF00000000}"/>
  </bookViews>
  <sheets>
    <sheet name="Сводка затрат" sheetId="1" r:id="rId1"/>
    <sheet name="ССР" sheetId="2" r:id="rId2"/>
    <sheet name="ОСР 27-02-01" sheetId="3" r:id="rId3"/>
    <sheet name="ОСР 27-09-01" sheetId="4" r:id="rId4"/>
    <sheet name="ОСР 27-12-01" sheetId="5" r:id="rId5"/>
    <sheet name="ОСР 518-02-01" sheetId="6" r:id="rId6"/>
    <sheet name="ОСР 518-09-01" sheetId="7" r:id="rId7"/>
    <sheet name="ОСР 518-12-01" sheetId="8" r:id="rId8"/>
    <sheet name="Источники ЦИ" sheetId="9" r:id="rId9"/>
    <sheet name="Цена МАТ и ОБ по ТКП" sheetId="10" r:id="rId10"/>
  </sheets>
  <externalReferences>
    <externalReference r:id="rId11"/>
  </externalReferences>
  <calcPr calcId="181029"/>
</workbook>
</file>

<file path=xl/calcChain.xml><?xml version="1.0" encoding="utf-8"?>
<calcChain xmlns="http://schemas.openxmlformats.org/spreadsheetml/2006/main">
  <c r="C43" i="1" l="1"/>
  <c r="I40" i="1"/>
  <c r="I39" i="1"/>
  <c r="C39" i="1"/>
  <c r="I38" i="1"/>
  <c r="I37" i="1"/>
  <c r="C37" i="1"/>
  <c r="I36" i="1"/>
  <c r="C29" i="1"/>
  <c r="C30" i="1" s="1"/>
  <c r="G69" i="2"/>
  <c r="G70" i="2" s="1"/>
  <c r="G72" i="2" s="1"/>
  <c r="G73" i="2" s="1"/>
  <c r="G74" i="2" s="1"/>
  <c r="F69" i="2"/>
  <c r="F70" i="2" s="1"/>
  <c r="F72" i="2" s="1"/>
  <c r="F73" i="2" s="1"/>
  <c r="F74" i="2" s="1"/>
  <c r="E69" i="2"/>
  <c r="E70" i="2" s="1"/>
  <c r="E72" i="2" s="1"/>
  <c r="E73" i="2" s="1"/>
  <c r="E74" i="2" s="1"/>
  <c r="G68" i="2"/>
  <c r="F68" i="2"/>
  <c r="E68" i="2"/>
  <c r="D68" i="2"/>
  <c r="D69" i="2" s="1"/>
  <c r="G60" i="2"/>
  <c r="F60" i="2"/>
  <c r="E60" i="2"/>
  <c r="D60" i="2"/>
  <c r="H60" i="2" s="1"/>
  <c r="H59" i="2"/>
  <c r="G42" i="2"/>
  <c r="F42" i="2"/>
  <c r="E42" i="2"/>
  <c r="D42" i="2"/>
  <c r="H42" i="2" s="1"/>
  <c r="H41" i="2"/>
  <c r="G39" i="2"/>
  <c r="F39" i="2"/>
  <c r="E39" i="2"/>
  <c r="D39" i="2"/>
  <c r="H39" i="2" s="1"/>
  <c r="H38" i="2"/>
  <c r="G36" i="2"/>
  <c r="F36" i="2"/>
  <c r="E36" i="2"/>
  <c r="D36" i="2"/>
  <c r="H36" i="2" s="1"/>
  <c r="H35" i="2"/>
  <c r="G33" i="2"/>
  <c r="F33" i="2"/>
  <c r="E33" i="2"/>
  <c r="D33" i="2"/>
  <c r="H33" i="2" s="1"/>
  <c r="H32" i="2"/>
  <c r="G30" i="2"/>
  <c r="F30" i="2"/>
  <c r="E30" i="2"/>
  <c r="D30" i="2"/>
  <c r="H30" i="2" s="1"/>
  <c r="H29" i="2"/>
  <c r="G23" i="2"/>
  <c r="F23" i="2"/>
  <c r="E23" i="2"/>
  <c r="D23" i="2"/>
  <c r="H23" i="2" s="1"/>
  <c r="H22" i="2"/>
  <c r="C40" i="1" l="1"/>
  <c r="C42" i="1" s="1"/>
  <c r="C32" i="1"/>
  <c r="C34" i="1" s="1"/>
  <c r="C31" i="1"/>
  <c r="H69" i="2"/>
  <c r="D70" i="2"/>
  <c r="H68" i="2"/>
  <c r="C41" i="1" l="1"/>
  <c r="C44" i="1"/>
  <c r="C46" i="1"/>
  <c r="D72" i="2"/>
  <c r="H70" i="2"/>
  <c r="H72" i="2" l="1"/>
  <c r="D73" i="2"/>
  <c r="D74" i="2" l="1"/>
  <c r="H74" i="2" s="1"/>
  <c r="H73" i="2"/>
</calcChain>
</file>

<file path=xl/sharedStrings.xml><?xml version="1.0" encoding="utf-8"?>
<sst xmlns="http://schemas.openxmlformats.org/spreadsheetml/2006/main" count="349" uniqueCount="165">
  <si>
    <t>СВОДКА ЗАТРАТ</t>
  </si>
  <si>
    <t>P_0605</t>
  </si>
  <si>
    <t>(идентификатор инвестиционного проекта)</t>
  </si>
  <si>
    <t>(наименование стройки)</t>
  </si>
  <si>
    <t>№ п/п</t>
  </si>
  <si>
    <t>Наименование затрат</t>
  </si>
  <si>
    <t>1.1</t>
  </si>
  <si>
    <t>1.2</t>
  </si>
  <si>
    <t>1.3</t>
  </si>
  <si>
    <t>Сметная стоимость всего, в том числе:</t>
  </si>
  <si>
    <t>2.1</t>
  </si>
  <si>
    <t>СВОДНЫЙ СМЕТНЫЙ РАСЧЕТ СТОИМОСТИ СТРОИТЕЛЬСТВА</t>
  </si>
  <si>
    <t>Составлен в текущем уровне цен IV квартала 2024 г.</t>
  </si>
  <si>
    <t>Обоснование</t>
  </si>
  <si>
    <t>Наименование глав, объектов капитального строительства, работ и затрат</t>
  </si>
  <si>
    <t>Сметная стоимость, тыс. руб.</t>
  </si>
  <si>
    <t>строительных (ремонтно-строительных, ремонтно-реставрационных) работ</t>
  </si>
  <si>
    <t>монтажных работ</t>
  </si>
  <si>
    <t>оборудования</t>
  </si>
  <si>
    <t>прочих затрат</t>
  </si>
  <si>
    <t>всего</t>
  </si>
  <si>
    <t>Глава 1. Подготовка территории строительства</t>
  </si>
  <si>
    <t>Итого по Главе 1</t>
  </si>
  <si>
    <t>Глава 2. Основные объекты строительства</t>
  </si>
  <si>
    <t>ОСР-27-02-01</t>
  </si>
  <si>
    <t>"Реконструкция КЛ-6 кВ от РП-135 до РП-147" г.о. Самара Самарская область</t>
  </si>
  <si>
    <t>ОСР-518-02-01</t>
  </si>
  <si>
    <t>Строительно-монтажные работы КЛ-0,4кВ 0,115км</t>
  </si>
  <si>
    <t>Итого по Главе 2</t>
  </si>
  <si>
    <t>Глава 3. Объекты подсобного и обслуживающего назначения</t>
  </si>
  <si>
    <t>Итого по Главе 3</t>
  </si>
  <si>
    <t>Глава 4. Объекты энергетического хозяйства</t>
  </si>
  <si>
    <t>Итого по Главе 4</t>
  </si>
  <si>
    <t>Глава 5. Объекты транспортного хозяйства и связи</t>
  </si>
  <si>
    <t>Итого по Главе 5</t>
  </si>
  <si>
    <t>Глава 6. Наружные сети и сооружения водоснабжения, водоотведения, теплоснабжения и газоснабжения</t>
  </si>
  <si>
    <t>Итого по Главе 6</t>
  </si>
  <si>
    <t>Глава 7. Благоустройство и озеленение территории</t>
  </si>
  <si>
    <t>Итого по Главе 7</t>
  </si>
  <si>
    <t>Итого по Главам 1-7</t>
  </si>
  <si>
    <t>Глава 8. Временные здания и сооружения</t>
  </si>
  <si>
    <t>332/пр_19.06.2020_Пр.1 п.39.2</t>
  </si>
  <si>
    <t>Затраты на строительство титульных ВЗиС, исп.при опр. сметной стоимости строительства ОКС 2,5%*0,8 2%</t>
  </si>
  <si>
    <t>Средства на строительство и разборку титул.врем.зданий и сооружений 2,5%*0,8=2% 2%</t>
  </si>
  <si>
    <t>Итого по Главе 8</t>
  </si>
  <si>
    <t>Итого по Главам 1-8</t>
  </si>
  <si>
    <t>Глава 9. Прочие работы и затраты</t>
  </si>
  <si>
    <t>ОСР-27-09-01</t>
  </si>
  <si>
    <t>Пусконаладочные работы</t>
  </si>
  <si>
    <t>325/пр_25.05.2021_Пр.1 п.50_Пр.4 п.67</t>
  </si>
  <si>
    <t>Дополнительные затраты при производстве работ в зимнее время по видам ОКС, 2,9 х 0, 9 = 2,61%</t>
  </si>
  <si>
    <t>Письмо Госстроя №1336-ВК/1</t>
  </si>
  <si>
    <t>Премия за ввод 2,17%</t>
  </si>
  <si>
    <t>ОСР-518-09-01</t>
  </si>
  <si>
    <t>Пусконаладочные работы КЛ-0,4кВ 0,115км</t>
  </si>
  <si>
    <t>Дополнительные затраты при производстве строительно-монтажных работ в зимнее время, 2,9%х0, 9= 2,61%</t>
  </si>
  <si>
    <t>Перебазировка спецтехники</t>
  </si>
  <si>
    <t>Итого по Главе 9</t>
  </si>
  <si>
    <t>Итого по Главам 1-9</t>
  </si>
  <si>
    <t>Глава 10. Содержание службы заказчика. Строительный контроль</t>
  </si>
  <si>
    <t>Итого по Главе 10</t>
  </si>
  <si>
    <t>Итого по Главам 1-10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</si>
  <si>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</si>
  <si>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Смета №1</t>
  </si>
  <si>
    <t>Проектные и изыскательские работы</t>
  </si>
  <si>
    <t>Итого по сводному расчету</t>
  </si>
  <si>
    <t>Итого "Налоги и обязательные платежи"</t>
  </si>
  <si>
    <t>НДС - 20%</t>
  </si>
  <si>
    <t>№ 303-ФЗ от 3.08.2018</t>
  </si>
  <si>
    <t>Налоги и обязательные платежи</t>
  </si>
  <si>
    <t>Итого с учетом "Непредвиденные затраты"</t>
  </si>
  <si>
    <t>Итого "Непредвиденные затраты"</t>
  </si>
  <si>
    <t>Непредвиденные затраты для объектов капитального строительства производственного назначения, линейных объектов - 3%</t>
  </si>
  <si>
    <t>Приказ от 4.08.2020 № 421/пр п.179б</t>
  </si>
  <si>
    <t>Непредвиденные затраты</t>
  </si>
  <si>
    <t>Итого по Главам 1-12</t>
  </si>
  <si>
    <t>Итого по Главе 12</t>
  </si>
  <si>
    <t>ОСР-518-12-01</t>
  </si>
  <si>
    <t>Форма № 3</t>
  </si>
  <si>
    <t>Наименование стройки</t>
  </si>
  <si>
    <t>ОБЪЕКТНЫЙ СМЕТНЫЙ РАСЧЕТ № ОСР 27-02-01</t>
  </si>
  <si>
    <t>Наименование сметы</t>
  </si>
  <si>
    <t>Наименование локальных сметных расчетов (смет), затрат</t>
  </si>
  <si>
    <t>ЛС-27-1</t>
  </si>
  <si>
    <t>КЛ-6 кВ</t>
  </si>
  <si>
    <t>Итого</t>
  </si>
  <si>
    <t>ОБЪЕКТНЫЙ СМЕТНЫЙ РАСЧЕТ № ОСР 27-09-01</t>
  </si>
  <si>
    <t>Пусконаладочные работы КЛ-6 кВ</t>
  </si>
  <si>
    <t>ОБЪЕКТНЫЙ СМЕТНЫЙ РАСЧЕТ № ОСР 27-12-01</t>
  </si>
  <si>
    <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t>
  </si>
  <si>
    <t>ОБЪЕКТНЫЙ СМЕТНЫЙ РАСЧЕТ № ОСР 518-02-01</t>
  </si>
  <si>
    <t>Реконструкция КЛ-0,4 кВ от КТП Сок 306/250кВА Красноярский район Самарская область</t>
  </si>
  <si>
    <t>ЛС-518-1</t>
  </si>
  <si>
    <t>КЛ-0,4кВ</t>
  </si>
  <si>
    <t>ОБЪЕКТНЫЙ СМЕТНЫЙ РАСЧЕТ № ОСР 518-09-01</t>
  </si>
  <si>
    <t>ЛС-518-3</t>
  </si>
  <si>
    <t>ПНР КЛ-0,4кВ</t>
  </si>
  <si>
    <t>ОБЪЕКТНЫЙ СМЕТНЫЙ РАСЧЕТ № ОСР 518-12-01</t>
  </si>
  <si>
    <t>Проектные работы</t>
  </si>
  <si>
    <t>ЛСР</t>
  </si>
  <si>
    <t>Наименование расчета*)</t>
  </si>
  <si>
    <t>Технические показатели</t>
  </si>
  <si>
    <t>Стоимость, тыс. руб. без НДС</t>
  </si>
  <si>
    <t>Кол-во технологических решений</t>
  </si>
  <si>
    <t>Измеритель</t>
  </si>
  <si>
    <t>Уд. Стоим, тыс. руб.</t>
  </si>
  <si>
    <t>Наименование проекта-аналога (сметного расчета)</t>
  </si>
  <si>
    <t>ОСР 27-02-01</t>
  </si>
  <si>
    <t>Строительные работы</t>
  </si>
  <si>
    <t>Монтажные работы</t>
  </si>
  <si>
    <t>Оборудование</t>
  </si>
  <si>
    <t>Прочие</t>
  </si>
  <si>
    <t>км</t>
  </si>
  <si>
    <t>Реконструкция КЛ одноцепная</t>
  </si>
  <si>
    <t>ОСР 27-09-01</t>
  </si>
  <si>
    <t>ОСР 518-09-01</t>
  </si>
  <si>
    <t>"Реконструкция КЛ-0,4 кВ от КТП Сок 306/250кВА" Красноярский район Самарская область</t>
  </si>
  <si>
    <t>ГНБ трубой 110</t>
  </si>
  <si>
    <t>ОСР 27-12-01</t>
  </si>
  <si>
    <t>ОСР 518-02-01</t>
  </si>
  <si>
    <t>ОСР 518-12-01</t>
  </si>
  <si>
    <t>Примечание: *) для целей сопоставления с расценками по УНЦ, детализацию по ЛСР выполнить в номенклатуре по УНЦ или подробнее</t>
  </si>
  <si>
    <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t>
  </si>
  <si>
    <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t>
  </si>
  <si>
    <t>Наименование</t>
  </si>
  <si>
    <t>Ед. изм.</t>
  </si>
  <si>
    <t>Кол-во</t>
  </si>
  <si>
    <t>Цена за ед., тыс.руб.</t>
  </si>
  <si>
    <t>Напряжение, кВ</t>
  </si>
  <si>
    <t>Технические характеристики</t>
  </si>
  <si>
    <t>ИТОГО, тыс. руб. без НДС</t>
  </si>
  <si>
    <t>Источник ценовой информации</t>
  </si>
  <si>
    <t>Силовой кабель с тремя алюминиевыми токопроводящими жилами, с изоляцией жил из сшитого полиэтилена, с броней из двух стальных оцинкованных лент, с оболочкой из полиэтилена, с сечением жил 240 мм2, с сечением экранов 25 мм2, номинального напряжения 6 кВ АПвБПг 3х240/25-6</t>
  </si>
  <si>
    <t>Труба полиэтиленовая толстостенная гладкая 110*8,1мм</t>
  </si>
  <si>
    <t>Труба ПНД sdr11 ф=125мм</t>
  </si>
  <si>
    <t>Труба ПНД sdr11 ф=110мм</t>
  </si>
  <si>
    <t>Труба полиэтиленовая 100 sdr17,6 355х20,1 мм</t>
  </si>
  <si>
    <t>ФСБЦ-21.1.07.02-1154</t>
  </si>
  <si>
    <t>ФСБЦ-24.3.02.02-0004</t>
  </si>
  <si>
    <t>Кабель силовой с алюминиевыми жилами АПвПг 3х240мк</t>
  </si>
  <si>
    <t>Объектов производственного назначения, тыс. руб.</t>
  </si>
  <si>
    <t>2026 год</t>
  </si>
  <si>
    <t>Сметная стоимость:</t>
  </si>
  <si>
    <t>Письмо Минэкономразвития РФ № 35132-ПК/Д03и от 02.10.2024</t>
  </si>
  <si>
    <t xml:space="preserve">  строительных и монтажных работ</t>
  </si>
  <si>
    <t>год реализации</t>
  </si>
  <si>
    <t>Индекс-дефляторы</t>
  </si>
  <si>
    <t>Расчет индекса по п.118</t>
  </si>
  <si>
    <t xml:space="preserve">  оборудования</t>
  </si>
  <si>
    <t xml:space="preserve">  прочих затрат</t>
  </si>
  <si>
    <t xml:space="preserve">  НДС (20%)</t>
  </si>
  <si>
    <t>Итого, сметная стоимость в прогнозном уровне цен*)</t>
  </si>
  <si>
    <t>2027 год</t>
  </si>
  <si>
    <t>ВСЕГО ПО ОБЪЕКТУ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</si>
  <si>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</si>
  <si>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Понижающий коэффициент</t>
  </si>
  <si>
    <t>Итого с учётом понижающего коэффициента</t>
  </si>
  <si>
    <t>Реконструкция КЛ-0,4кВ от ТП №1060616 (ТП-616) до ж/д 6-ТИ-3 +КЛ-0,4кВ на Лифт (двухцепная протяженностью 0,42 км)</t>
  </si>
  <si>
    <t>Реконструкция КЛ-0,4кВ от ТП №1060616 (ТП-616) до ж/д 6-ТИ-3 +КЛ-0,4кВ на Лифт (двухцепная протяженностью 0,42 км)</t>
  </si>
  <si>
    <t>Реконструкция КЛ-0,4кВ от ТП №1060616 (ТП-616) до ж/д 6-ТИ-3 +КЛ-0,4кВ на Лифт (двухцепная протяженностью 0,42 км)</t>
  </si>
  <si>
    <t>Реконструкция КЛ-0,4кВ от ТП №1060616 (ТП-616) до ж/д 6-ТИ-3 +КЛ-0,4кВ на Лифт (двухцепная протяженностью 0,42 км)</t>
  </si>
  <si>
    <t>Реконструкция КЛ-0,4кВ от ТП №1060616 (ТП-616) до ж/д 6-ТИ-3 +КЛ-0,4кВ на Лифт (двухцепная протяженностью 0,42 км)</t>
  </si>
  <si>
    <t>Реконструкция КЛ-0,4кВ от ТП №1060616 (ТП-616) до ж/д 6-ТИ-3 +КЛ-0,4кВ на Лифт (двухцепная протяженностью 0,42 км)</t>
  </si>
  <si>
    <t>Реконструкция КЛ-0,4кВ от ТП №1060616 (ТП-616) до ж/д 6-ТИ-3 +КЛ-0,4кВ на Лифт (двухцепная протяженностью 0,42 км)</t>
  </si>
  <si>
    <t>Реконструкция КЛ-0,4кВ от ТП №1060616 (ТП-616) до ж/д 6-ТИ-3 +КЛ-0,4кВ на Лифт (двухцепная протяженностью 0,42 км)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</si>
</sst>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5">
    <numFmt numFmtId="43" formatCode="_-* #,##0.00_-;\-* #,##0.00_-;_-* &quot;-&quot;??_-;_-@_-"/>
    <numFmt numFmtId="164" formatCode="_-* #,##0.00\ _₽_-;\-* #,##0.00\ _₽_-;_-* &quot;-&quot;??\ _₽_-;_-@_-"/>
    <numFmt numFmtId="165" formatCode="_-* #,##0.00000\ _₽_-;\-* #,##0.00000\ _₽_-;_-* &quot;-&quot;?????\ _₽_-;_-@_-"/>
    <numFmt numFmtId="166" formatCode="###\ ###\ ###\ ##0.00"/>
    <numFmt numFmtId="167" formatCode="#,##0.00000"/>
    <numFmt numFmtId="168" formatCode="_-* #,##0.00000\ _₽_-;\-* #,##0.00000\ _₽_-;_-* &quot;-&quot;??\ _₽_-;_-@_-"/>
    <numFmt numFmtId="169" formatCode="_-* #,##0.0000\ _₽_-;\-* #,##0.0000\ _₽_-;_-* &quot;-&quot;??\ _₽_-;_-@_-"/>
    <numFmt numFmtId="170" formatCode="_-* #,##0.0_-;\-* #,##0.0_-;_-* &quot;-&quot;??_-;_-@_-"/>
    <numFmt numFmtId="171" formatCode="_-* #,##0.00\ _₽_-;\-* #,##0.00\ _₽_-;_-* &quot;-&quot;?????\ _₽_-;_-@_-"/>
    <numFmt numFmtId="172" formatCode="_-* #,##0.00000000_-;\-* #,##0.00000000_-;_-* &quot;-&quot;??_-;_-@_-"/>
    <numFmt numFmtId="173" formatCode="#,##0.000000"/>
    <numFmt numFmtId="174" formatCode="_-* #\ ##0.00\ _₽_-;\-* #\ ##0.00\ _₽_-;_-* &quot;-&quot;??\ _₽_-;_-@_-"/>
    <numFmt numFmtId="175" formatCode="_-* #\ ##0.00\ _₽_-;\-* #\ ##0.00\ _₽_-;_-* &quot;-&quot;?????\ _₽_-;_-@_-"/>
    <numFmt numFmtId="176" formatCode="_-* #\ ##0.0_-;\-* #\ ##0.0_-;_-* &quot;-&quot;??_-;_-@_-"/>
    <numFmt numFmtId="177" formatCode="#\ ##0.000000"/>
  </numFmts>
  <fonts count="23" x14ac:knownFonts="1">
    <font>
      <sz val="11"/>
      <color rgb="FF000000"/>
      <name val="Calibri"/>
      <scheme val="minor"/>
    </font>
    <font>
      <sz val="12"/>
      <color rgb="FF000000"/>
      <name val="Times New Roman"/>
    </font>
    <font>
      <i/>
      <sz val="12"/>
      <color rgb="FF000000"/>
      <name val="Times New Roman"/>
    </font>
    <font>
      <b/>
      <sz val="12"/>
      <color rgb="FF000000"/>
      <name val="Times New Roman"/>
    </font>
    <font>
      <sz val="12"/>
      <color rgb="FFFF0000"/>
      <name val="Times New Roman"/>
    </font>
    <font>
      <sz val="11"/>
      <color rgb="FF000000"/>
      <name val="Times New Roman"/>
    </font>
    <font>
      <sz val="11"/>
      <color rgb="FF000000"/>
      <name val="Arial"/>
    </font>
    <font>
      <sz val="14"/>
      <color rgb="FF000000"/>
      <name val="Times New Roman"/>
    </font>
    <font>
      <sz val="16"/>
      <color rgb="FF000000"/>
      <name val="Times New Roman"/>
    </font>
    <font>
      <b/>
      <sz val="11"/>
      <color rgb="FF000000"/>
      <name val="Times New Roman"/>
    </font>
    <font>
      <b/>
      <sz val="14"/>
      <color rgb="FF000000"/>
      <name val="Times New Roman"/>
    </font>
    <font>
      <b/>
      <sz val="20"/>
      <color rgb="FF000000"/>
      <name val="Times New Roman"/>
    </font>
    <font>
      <i/>
      <sz val="14"/>
      <color rgb="FF000000"/>
      <name val="Times New Roman"/>
    </font>
    <font>
      <sz val="11"/>
      <color rgb="FF000000"/>
      <name val="Calibri"/>
      <scheme val="minor"/>
    </font>
    <font>
      <sz val="11"/>
      <name val="Arial"/>
      <family val="1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0"/>
      <name val="Times New Roman"/>
      <family val="1"/>
      <charset val="204"/>
    </font>
    <font>
      <sz val="12"/>
      <name val="Times New Roman"/>
      <charset val="204"/>
    </font>
    <font>
      <sz val="12"/>
      <color rgb="FFFF0000"/>
      <name val="Times New Roman"/>
      <charset val="204"/>
    </font>
    <font>
      <sz val="12"/>
      <color theme="0"/>
      <name val="Times New Roman"/>
      <charset val="204"/>
    </font>
    <font>
      <b/>
      <sz val="12"/>
      <name val="Times New Roman"/>
      <charset val="204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">
    <xf numFmtId="0" fontId="0" fillId="0" borderId="0"/>
    <xf numFmtId="43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0" fontId="14" fillId="0" borderId="0"/>
    <xf numFmtId="0" fontId="14" fillId="0" borderId="0"/>
  </cellStyleXfs>
  <cellXfs count="117">
    <xf numFmtId="0" fontId="0" fillId="0" borderId="0" xfId="0"/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4" fillId="0" borderId="0" xfId="0" applyFont="1" applyAlignment="1">
      <alignment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 wrapText="1"/>
    </xf>
    <xf numFmtId="4" fontId="1" fillId="0" borderId="1" xfId="0" applyNumberFormat="1" applyFont="1" applyBorder="1" applyAlignment="1">
      <alignment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3" fontId="1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2" fontId="1" fillId="0" borderId="0" xfId="0" applyNumberFormat="1" applyFont="1" applyAlignment="1">
      <alignment vertical="center"/>
    </xf>
    <xf numFmtId="0" fontId="6" fillId="0" borderId="0" xfId="0" applyFont="1"/>
    <xf numFmtId="165" fontId="1" fillId="0" borderId="1" xfId="0" applyNumberFormat="1" applyFont="1" applyBorder="1" applyAlignment="1">
      <alignment horizontal="center" vertical="center" wrapText="1"/>
    </xf>
    <xf numFmtId="43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6" fontId="2" fillId="0" borderId="1" xfId="0" applyNumberFormat="1" applyFont="1" applyBorder="1" applyAlignment="1">
      <alignment vertical="center" wrapText="1"/>
    </xf>
    <xf numFmtId="4" fontId="3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right" vertical="center"/>
    </xf>
    <xf numFmtId="0" fontId="5" fillId="0" borderId="1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166" fontId="1" fillId="0" borderId="1" xfId="0" applyNumberFormat="1" applyFont="1" applyBorder="1" applyAlignment="1">
      <alignment vertical="center" wrapText="1"/>
    </xf>
    <xf numFmtId="0" fontId="3" fillId="0" borderId="0" xfId="0" applyFont="1" applyAlignment="1">
      <alignment horizontal="left" vertical="center"/>
    </xf>
    <xf numFmtId="167" fontId="3" fillId="0" borderId="0" xfId="0" applyNumberFormat="1" applyFont="1" applyAlignment="1">
      <alignment horizontal="left" vertical="center"/>
    </xf>
    <xf numFmtId="49" fontId="3" fillId="0" borderId="0" xfId="0" applyNumberFormat="1" applyFont="1" applyAlignment="1">
      <alignment horizontal="center" vertical="center"/>
    </xf>
    <xf numFmtId="43" fontId="1" fillId="0" borderId="1" xfId="0" applyNumberFormat="1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2" fontId="10" fillId="0" borderId="1" xfId="0" applyNumberFormat="1" applyFont="1" applyBorder="1" applyAlignment="1">
      <alignment horizontal="center" vertical="center"/>
    </xf>
    <xf numFmtId="2" fontId="7" fillId="0" borderId="1" xfId="0" applyNumberFormat="1" applyFont="1" applyBorder="1" applyAlignment="1">
      <alignment horizontal="center" vertical="center"/>
    </xf>
    <xf numFmtId="4" fontId="7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vertical="center" wrapText="1"/>
    </xf>
    <xf numFmtId="0" fontId="7" fillId="0" borderId="0" xfId="0" applyFont="1" applyAlignment="1">
      <alignment horizontal="left" vertical="center" wrapText="1"/>
    </xf>
    <xf numFmtId="0" fontId="15" fillId="0" borderId="1" xfId="3" applyFont="1" applyBorder="1" applyAlignment="1">
      <alignment horizontal="center" vertical="center" wrapText="1"/>
    </xf>
    <xf numFmtId="0" fontId="16" fillId="0" borderId="0" xfId="4" applyFont="1" applyAlignment="1">
      <alignment vertical="center"/>
    </xf>
    <xf numFmtId="0" fontId="15" fillId="0" borderId="0" xfId="4" applyFont="1" applyAlignment="1">
      <alignment vertical="center"/>
    </xf>
    <xf numFmtId="0" fontId="15" fillId="0" borderId="1" xfId="3" applyFont="1" applyBorder="1" applyAlignment="1">
      <alignment horizontal="left" vertical="center" wrapText="1"/>
    </xf>
    <xf numFmtId="4" fontId="15" fillId="0" borderId="1" xfId="3" applyNumberFormat="1" applyFont="1" applyBorder="1" applyAlignment="1">
      <alignment horizontal="center" vertical="center" wrapText="1"/>
    </xf>
    <xf numFmtId="49" fontId="15" fillId="0" borderId="1" xfId="3" applyNumberFormat="1" applyFont="1" applyBorder="1" applyAlignment="1">
      <alignment horizontal="center" vertical="center" wrapText="1"/>
    </xf>
    <xf numFmtId="164" fontId="15" fillId="0" borderId="1" xfId="3" applyNumberFormat="1" applyFont="1" applyBorder="1" applyAlignment="1">
      <alignment vertical="center" wrapText="1"/>
    </xf>
    <xf numFmtId="164" fontId="16" fillId="0" borderId="0" xfId="4" applyNumberFormat="1" applyFont="1" applyAlignment="1">
      <alignment vertical="center"/>
    </xf>
    <xf numFmtId="0" fontId="15" fillId="2" borderId="0" xfId="4" applyFont="1" applyFill="1" applyAlignment="1">
      <alignment horizontal="center" vertical="center" wrapText="1"/>
    </xf>
    <xf numFmtId="0" fontId="15" fillId="2" borderId="0" xfId="4" applyFont="1" applyFill="1" applyAlignment="1">
      <alignment horizontal="right" vertical="center"/>
    </xf>
    <xf numFmtId="2" fontId="0" fillId="3" borderId="0" xfId="0" applyNumberFormat="1" applyFill="1"/>
    <xf numFmtId="2" fontId="15" fillId="2" borderId="0" xfId="4" applyNumberFormat="1" applyFont="1" applyFill="1" applyAlignment="1">
      <alignment horizontal="center" vertical="center"/>
    </xf>
    <xf numFmtId="43" fontId="15" fillId="0" borderId="1" xfId="1" applyFont="1" applyFill="1" applyBorder="1" applyAlignment="1">
      <alignment vertical="center" wrapText="1"/>
    </xf>
    <xf numFmtId="168" fontId="16" fillId="0" borderId="0" xfId="4" applyNumberFormat="1" applyFont="1" applyAlignment="1">
      <alignment vertical="center"/>
    </xf>
    <xf numFmtId="165" fontId="16" fillId="0" borderId="0" xfId="4" applyNumberFormat="1" applyFont="1" applyAlignment="1">
      <alignment vertical="center"/>
    </xf>
    <xf numFmtId="169" fontId="16" fillId="0" borderId="0" xfId="4" applyNumberFormat="1" applyFont="1" applyAlignment="1">
      <alignment vertical="center"/>
    </xf>
    <xf numFmtId="43" fontId="15" fillId="2" borderId="0" xfId="1" applyFont="1" applyFill="1" applyAlignment="1">
      <alignment horizontal="center" vertical="center"/>
    </xf>
    <xf numFmtId="170" fontId="15" fillId="0" borderId="1" xfId="1" applyNumberFormat="1" applyFont="1" applyFill="1" applyBorder="1" applyAlignment="1">
      <alignment vertical="center" wrapText="1"/>
    </xf>
    <xf numFmtId="171" fontId="18" fillId="0" borderId="0" xfId="4" applyNumberFormat="1" applyFont="1" applyAlignment="1">
      <alignment vertical="center"/>
    </xf>
    <xf numFmtId="10" fontId="16" fillId="0" borderId="0" xfId="2" applyNumberFormat="1" applyFont="1" applyFill="1" applyAlignment="1">
      <alignment vertical="center"/>
    </xf>
    <xf numFmtId="0" fontId="15" fillId="2" borderId="0" xfId="3" applyFont="1" applyFill="1" applyAlignment="1">
      <alignment horizontal="right" vertical="center"/>
    </xf>
    <xf numFmtId="165" fontId="18" fillId="0" borderId="0" xfId="3" applyNumberFormat="1" applyFont="1" applyAlignment="1">
      <alignment horizontal="left" vertical="center"/>
    </xf>
    <xf numFmtId="0" fontId="16" fillId="0" borderId="0" xfId="3" applyFont="1" applyAlignment="1">
      <alignment horizontal="left" vertical="center"/>
    </xf>
    <xf numFmtId="165" fontId="18" fillId="0" borderId="0" xfId="4" applyNumberFormat="1" applyFont="1" applyAlignment="1">
      <alignment vertical="center"/>
    </xf>
    <xf numFmtId="4" fontId="16" fillId="0" borderId="0" xfId="4" applyNumberFormat="1" applyFont="1" applyAlignment="1">
      <alignment vertical="center"/>
    </xf>
    <xf numFmtId="172" fontId="15" fillId="2" borderId="0" xfId="1" applyNumberFormat="1" applyFont="1" applyFill="1" applyAlignment="1">
      <alignment horizontal="center" vertical="center"/>
    </xf>
    <xf numFmtId="43" fontId="15" fillId="0" borderId="1" xfId="1" applyFont="1" applyFill="1" applyBorder="1" applyAlignment="1">
      <alignment horizontal="center" vertical="center" wrapText="1"/>
    </xf>
    <xf numFmtId="170" fontId="15" fillId="0" borderId="1" xfId="1" applyNumberFormat="1" applyFont="1" applyFill="1" applyBorder="1" applyAlignment="1">
      <alignment horizontal="center" vertical="center" wrapText="1"/>
    </xf>
    <xf numFmtId="173" fontId="16" fillId="0" borderId="0" xfId="4" applyNumberFormat="1" applyFont="1" applyAlignment="1">
      <alignment vertical="center"/>
    </xf>
    <xf numFmtId="0" fontId="15" fillId="0" borderId="0" xfId="3" applyFont="1" applyAlignment="1">
      <alignment horizontal="left" vertical="center"/>
    </xf>
    <xf numFmtId="171" fontId="16" fillId="0" borderId="0" xfId="4" applyNumberFormat="1" applyFont="1" applyAlignment="1">
      <alignment vertical="center"/>
    </xf>
    <xf numFmtId="0" fontId="19" fillId="0" borderId="1" xfId="3" applyFont="1" applyBorder="1" applyAlignment="1">
      <alignment horizontal="center" vertical="center" wrapText="1"/>
    </xf>
    <xf numFmtId="0" fontId="19" fillId="0" borderId="1" xfId="3" applyFont="1" applyBorder="1" applyAlignment="1">
      <alignment horizontal="left" vertical="center" wrapText="1"/>
    </xf>
    <xf numFmtId="43" fontId="19" fillId="0" borderId="1" xfId="1" applyFont="1" applyFill="1" applyBorder="1" applyAlignment="1">
      <alignment vertical="center" wrapText="1"/>
    </xf>
    <xf numFmtId="174" fontId="20" fillId="0" borderId="0" xfId="4" applyNumberFormat="1" applyFont="1" applyAlignment="1">
      <alignment vertical="center"/>
    </xf>
    <xf numFmtId="175" fontId="21" fillId="0" borderId="0" xfId="4" applyNumberFormat="1" applyFont="1" applyAlignment="1">
      <alignment vertical="center"/>
    </xf>
    <xf numFmtId="10" fontId="20" fillId="0" borderId="0" xfId="2" applyNumberFormat="1" applyFont="1" applyFill="1" applyAlignment="1">
      <alignment vertical="center"/>
    </xf>
    <xf numFmtId="0" fontId="19" fillId="4" borderId="0" xfId="3" applyFont="1" applyFill="1" applyAlignment="1">
      <alignment horizontal="right" vertical="center"/>
    </xf>
    <xf numFmtId="2" fontId="0" fillId="5" borderId="0" xfId="0" applyNumberFormat="1" applyFill="1"/>
    <xf numFmtId="43" fontId="19" fillId="4" borderId="0" xfId="1" applyFont="1" applyFill="1" applyAlignment="1">
      <alignment horizontal="center" vertical="center"/>
    </xf>
    <xf numFmtId="176" fontId="19" fillId="0" borderId="1" xfId="1" applyNumberFormat="1" applyFont="1" applyFill="1" applyBorder="1" applyAlignment="1">
      <alignment vertical="center" wrapText="1"/>
    </xf>
    <xf numFmtId="0" fontId="20" fillId="0" borderId="0" xfId="4" applyFont="1" applyAlignment="1">
      <alignment vertical="center"/>
    </xf>
    <xf numFmtId="43" fontId="19" fillId="0" borderId="1" xfId="1" applyFont="1" applyFill="1" applyBorder="1" applyAlignment="1">
      <alignment horizontal="center" vertical="center" wrapText="1"/>
    </xf>
    <xf numFmtId="0" fontId="21" fillId="0" borderId="0" xfId="4" applyFont="1" applyAlignment="1">
      <alignment vertical="center"/>
    </xf>
    <xf numFmtId="43" fontId="22" fillId="0" borderId="1" xfId="1" applyFont="1" applyFill="1" applyBorder="1" applyAlignment="1">
      <alignment horizontal="center" vertical="center" wrapText="1"/>
    </xf>
    <xf numFmtId="177" fontId="20" fillId="0" borderId="0" xfId="4" applyNumberFormat="1" applyFont="1" applyAlignment="1">
      <alignment vertical="center"/>
    </xf>
    <xf numFmtId="0" fontId="17" fillId="0" borderId="4" xfId="3" applyFont="1" applyBorder="1" applyAlignment="1">
      <alignment horizontal="center" vertical="center" wrapText="1"/>
    </xf>
    <xf numFmtId="0" fontId="17" fillId="0" borderId="5" xfId="3" applyFont="1" applyBorder="1" applyAlignment="1">
      <alignment horizontal="center" vertical="center" wrapText="1"/>
    </xf>
    <xf numFmtId="0" fontId="17" fillId="0" borderId="6" xfId="3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/>
    </xf>
    <xf numFmtId="0" fontId="1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7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</cellXfs>
  <cellStyles count="5">
    <cellStyle name="Normal" xfId="3" xr:uid="{4247B54A-E581-49B4-8297-042A2D3789D2}"/>
    <cellStyle name="Обычный" xfId="0" builtinId="0"/>
    <cellStyle name="Обычный 2" xfId="4" xr:uid="{C11764BE-60DE-42F1-996F-25393334C159}"/>
    <cellStyle name="Процентный" xfId="2" builtinId="5"/>
    <cellStyle name="Финансовый" xfId="1" builtinId="3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Aleksandra\Desktop\&#1052;&#1062;&#1056;\&#1057;&#1072;&#1084;&#1072;&#1088;&#1072;\&#1086;&#1073;&#1100;&#1077;&#1082;&#1090;&#1099;%20&#1072;&#1085;&#1072;&#1083;&#1086;&#1075;&#1080;%20&#1076;&#1083;&#1103;%20&#1088;&#1072;&#1089;&#1095;&#1077;&#1090;&#1086;&#1074;\&#1074;&#1089;&#1077;%20&#1088;&#1072;&#1089;&#1095;&#1077;&#1090;&#1099;\&#1056;&#1072;&#1089;&#1095;&#1105;&#1090;&#1099;%20&#1089;&#1090;&#1086;&#1080;&#1084;&#1086;&#1089;&#1090;&#1080;_03.10.2025\P_0605.xlsx" TargetMode="External"/><Relationship Id="rId1" Type="http://schemas.openxmlformats.org/officeDocument/2006/relationships/externalLinkPath" Target="/Users/Aleksandra/Desktop/&#1052;&#1062;&#1056;/&#1057;&#1072;&#1084;&#1072;&#1088;&#1072;/&#1086;&#1073;&#1100;&#1077;&#1082;&#1090;&#1099;%20&#1072;&#1085;&#1072;&#1083;&#1086;&#1075;&#1080;%20&#1076;&#1083;&#1103;%20&#1088;&#1072;&#1089;&#1095;&#1077;&#1090;&#1086;&#1074;/&#1074;&#1089;&#1077;%20&#1088;&#1072;&#1089;&#1095;&#1077;&#1090;&#1099;/&#1056;&#1072;&#1089;&#1095;&#1105;&#1090;&#1099;%20&#1089;&#1090;&#1086;&#1080;&#1084;&#1086;&#1089;&#1090;&#1080;_03.10.2025/P_060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Сводка затрат"/>
      <sheetName val="ССР"/>
      <sheetName val="ОСР 27-02-01"/>
      <sheetName val="ОСР 27-09-01"/>
      <sheetName val="ОСР 27-12-01"/>
      <sheetName val="ОСР 518-02-01"/>
      <sheetName val="ОСР 518-09-01"/>
      <sheetName val="ОСР 518-12-01"/>
      <sheetName val="Источники ЦИ"/>
      <sheetName val="Цена МАТ и ОБ по ТКП"/>
    </sheetNames>
    <sheetDataSet>
      <sheetData sheetId="0">
        <row r="29">
          <cell r="C29">
            <v>465.39817281578399</v>
          </cell>
        </row>
      </sheetData>
      <sheetData sheetId="1">
        <row r="65">
          <cell r="G65">
            <v>387.83181067982002</v>
          </cell>
        </row>
        <row r="74">
          <cell r="D74">
            <v>5404.1470565221825</v>
          </cell>
          <cell r="E74">
            <v>357.13806786506728</v>
          </cell>
          <cell r="G74">
            <v>635.47310189043151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Geor" typeface="Sylfaen"/>
      </a:majorFont>
      <a:minorFont>
        <a:latin typeface="Calibri"/>
        <a:ea typeface=""/>
        <a:cs typeface="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4999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8"/>
  <sheetViews>
    <sheetView tabSelected="1" topLeftCell="A16" zoomScale="90" zoomScaleNormal="90" workbookViewId="0">
      <selection activeCell="A47" sqref="A47:XFD48"/>
    </sheetView>
  </sheetViews>
  <sheetFormatPr defaultColWidth="8.77734375" defaultRowHeight="14.4" x14ac:dyDescent="0.3"/>
  <cols>
    <col min="1" max="1" width="10.77734375" customWidth="1"/>
    <col min="2" max="2" width="101.44140625" customWidth="1"/>
    <col min="3" max="3" width="35" customWidth="1"/>
    <col min="4" max="4" width="15.21875" customWidth="1"/>
  </cols>
  <sheetData>
    <row r="1" spans="1:3" ht="16.05" customHeight="1" x14ac:dyDescent="0.3">
      <c r="A1" s="4"/>
      <c r="B1" s="4"/>
      <c r="C1" s="4"/>
    </row>
    <row r="2" spans="1:3" ht="16.05" customHeight="1" x14ac:dyDescent="0.3">
      <c r="A2" s="1"/>
      <c r="B2" s="1"/>
      <c r="C2" s="1"/>
    </row>
    <row r="3" spans="1:3" ht="16.05" customHeight="1" x14ac:dyDescent="0.3">
      <c r="A3" s="2"/>
      <c r="B3" s="2"/>
      <c r="C3" s="2"/>
    </row>
    <row r="4" spans="1:3" ht="16.05" customHeight="1" x14ac:dyDescent="0.3">
      <c r="A4" s="1"/>
      <c r="B4" s="1"/>
      <c r="C4" s="1"/>
    </row>
    <row r="5" spans="1:3" ht="16.05" customHeight="1" x14ac:dyDescent="0.3">
      <c r="A5" s="1"/>
      <c r="B5" s="1"/>
      <c r="C5" s="1"/>
    </row>
    <row r="6" spans="1:3" ht="16.05" customHeight="1" x14ac:dyDescent="0.3">
      <c r="A6" s="1"/>
      <c r="B6" s="1"/>
      <c r="C6" s="34"/>
    </row>
    <row r="7" spans="1:3" ht="16.05" customHeight="1" x14ac:dyDescent="0.3">
      <c r="A7" s="1"/>
      <c r="B7" s="1"/>
      <c r="C7" s="1"/>
    </row>
    <row r="8" spans="1:3" ht="16.05" customHeight="1" x14ac:dyDescent="0.3">
      <c r="A8" s="2"/>
      <c r="B8" s="2"/>
      <c r="C8" s="2"/>
    </row>
    <row r="9" spans="1:3" ht="16.05" customHeight="1" x14ac:dyDescent="0.3">
      <c r="A9" s="1"/>
      <c r="B9" s="1"/>
      <c r="C9" s="1"/>
    </row>
    <row r="10" spans="1:3" ht="16.05" customHeight="1" x14ac:dyDescent="0.3">
      <c r="A10" s="1"/>
      <c r="B10" s="1"/>
      <c r="C10" s="1"/>
    </row>
    <row r="11" spans="1:3" ht="16.05" customHeight="1" x14ac:dyDescent="0.3">
      <c r="A11" s="1"/>
      <c r="B11" s="1"/>
      <c r="C11" s="1"/>
    </row>
    <row r="12" spans="1:3" ht="16.05" customHeight="1" x14ac:dyDescent="0.3">
      <c r="A12" s="99" t="s">
        <v>0</v>
      </c>
      <c r="B12" s="99"/>
      <c r="C12" s="99"/>
    </row>
    <row r="13" spans="1:3" ht="16.05" customHeight="1" x14ac:dyDescent="0.3">
      <c r="A13" s="1"/>
      <c r="B13" s="1"/>
      <c r="C13" s="1"/>
    </row>
    <row r="14" spans="1:3" ht="16.05" customHeight="1" x14ac:dyDescent="0.3">
      <c r="A14" s="1"/>
      <c r="B14" s="1"/>
      <c r="C14" s="1"/>
    </row>
    <row r="15" spans="1:3" ht="16.05" customHeight="1" x14ac:dyDescent="0.3">
      <c r="A15" s="1"/>
      <c r="B15" s="1"/>
      <c r="C15" s="1"/>
    </row>
    <row r="16" spans="1:3" ht="19.95" customHeight="1" x14ac:dyDescent="0.3">
      <c r="A16" s="102" t="s">
        <v>1</v>
      </c>
      <c r="B16" s="102"/>
      <c r="C16" s="102"/>
    </row>
    <row r="17" spans="1:9" ht="16.05" customHeight="1" x14ac:dyDescent="0.3">
      <c r="A17" s="101" t="s">
        <v>2</v>
      </c>
      <c r="B17" s="101"/>
      <c r="C17" s="101"/>
    </row>
    <row r="18" spans="1:9" ht="16.05" customHeight="1" x14ac:dyDescent="0.3">
      <c r="A18" s="1"/>
      <c r="B18" s="1"/>
      <c r="C18" s="1"/>
    </row>
    <row r="19" spans="1:9" ht="72" customHeight="1" x14ac:dyDescent="0.3">
      <c r="A19" s="100" t="s">
        <v>157</v>
      </c>
      <c r="B19" s="100"/>
      <c r="C19" s="100"/>
    </row>
    <row r="20" spans="1:9" ht="16.05" customHeight="1" x14ac:dyDescent="0.3">
      <c r="A20" s="101" t="s">
        <v>3</v>
      </c>
      <c r="B20" s="101"/>
      <c r="C20" s="101"/>
    </row>
    <row r="21" spans="1:9" ht="16.05" customHeight="1" x14ac:dyDescent="0.3">
      <c r="A21" s="1"/>
      <c r="B21" s="1"/>
      <c r="C21" s="1"/>
    </row>
    <row r="22" spans="1:9" ht="16.05" customHeight="1" x14ac:dyDescent="0.3">
      <c r="A22" s="1"/>
      <c r="B22" s="1"/>
      <c r="C22" s="1"/>
    </row>
    <row r="23" spans="1:9" ht="51" customHeight="1" x14ac:dyDescent="0.3">
      <c r="A23" s="50" t="s">
        <v>4</v>
      </c>
      <c r="B23" s="50" t="s">
        <v>5</v>
      </c>
      <c r="C23" s="50" t="s">
        <v>140</v>
      </c>
      <c r="D23" s="51"/>
      <c r="E23" s="51"/>
      <c r="F23" s="51"/>
      <c r="G23" s="52"/>
      <c r="H23" s="52"/>
      <c r="I23" s="52"/>
    </row>
    <row r="24" spans="1:9" ht="16.05" customHeight="1" x14ac:dyDescent="0.3">
      <c r="A24" s="50">
        <v>1</v>
      </c>
      <c r="B24" s="50">
        <v>2</v>
      </c>
      <c r="C24" s="50">
        <v>3</v>
      </c>
      <c r="D24" s="51"/>
      <c r="E24" s="51"/>
      <c r="F24" s="51"/>
      <c r="G24" s="52"/>
      <c r="H24" s="52"/>
      <c r="I24" s="52"/>
    </row>
    <row r="25" spans="1:9" ht="16.95" customHeight="1" x14ac:dyDescent="0.3">
      <c r="A25" s="96" t="s">
        <v>141</v>
      </c>
      <c r="B25" s="97"/>
      <c r="C25" s="98"/>
      <c r="D25" s="51"/>
      <c r="E25" s="51"/>
      <c r="F25" s="51"/>
      <c r="G25" s="52"/>
      <c r="H25" s="52"/>
      <c r="I25" s="52"/>
    </row>
    <row r="26" spans="1:9" ht="16.95" customHeight="1" x14ac:dyDescent="0.3">
      <c r="A26" s="50">
        <v>1</v>
      </c>
      <c r="B26" s="53" t="s">
        <v>142</v>
      </c>
      <c r="C26" s="54"/>
      <c r="D26" s="51"/>
      <c r="E26" s="51"/>
      <c r="F26" s="51"/>
      <c r="G26" s="52"/>
      <c r="H26" s="52" t="s">
        <v>143</v>
      </c>
      <c r="I26" s="52"/>
    </row>
    <row r="27" spans="1:9" ht="16.95" customHeight="1" x14ac:dyDescent="0.3">
      <c r="A27" s="55" t="s">
        <v>6</v>
      </c>
      <c r="B27" s="53" t="s">
        <v>144</v>
      </c>
      <c r="C27" s="56">
        <v>0</v>
      </c>
      <c r="D27" s="57"/>
      <c r="E27" s="57"/>
      <c r="F27" s="57"/>
      <c r="G27" s="58" t="s">
        <v>145</v>
      </c>
      <c r="H27" s="58" t="s">
        <v>146</v>
      </c>
      <c r="I27" s="58" t="s">
        <v>147</v>
      </c>
    </row>
    <row r="28" spans="1:9" ht="16.95" customHeight="1" x14ac:dyDescent="0.3">
      <c r="A28" s="55" t="s">
        <v>7</v>
      </c>
      <c r="B28" s="53" t="s">
        <v>148</v>
      </c>
      <c r="C28" s="56">
        <v>0</v>
      </c>
      <c r="D28" s="57"/>
      <c r="E28" s="57"/>
      <c r="F28" s="57"/>
      <c r="G28" s="59">
        <v>2019</v>
      </c>
      <c r="H28" s="60">
        <v>106.826398641827</v>
      </c>
      <c r="I28" s="61"/>
    </row>
    <row r="29" spans="1:9" ht="16.95" customHeight="1" x14ac:dyDescent="0.3">
      <c r="A29" s="55" t="s">
        <v>8</v>
      </c>
      <c r="B29" s="53" t="s">
        <v>149</v>
      </c>
      <c r="C29" s="62">
        <f>[1]ССР!G65*1.2</f>
        <v>465.39817281578399</v>
      </c>
      <c r="D29" s="57"/>
      <c r="E29" s="57"/>
      <c r="F29" s="57"/>
      <c r="G29" s="59">
        <v>2020</v>
      </c>
      <c r="H29" s="60">
        <v>105.56188522495653</v>
      </c>
      <c r="I29" s="61"/>
    </row>
    <row r="30" spans="1:9" ht="16.95" customHeight="1" x14ac:dyDescent="0.3">
      <c r="A30" s="50">
        <v>2</v>
      </c>
      <c r="B30" s="53" t="s">
        <v>9</v>
      </c>
      <c r="C30" s="62">
        <f>C27+C28+C29</f>
        <v>465.39817281578399</v>
      </c>
      <c r="D30" s="63"/>
      <c r="E30" s="64"/>
      <c r="F30" s="65"/>
      <c r="G30" s="59">
        <v>2021</v>
      </c>
      <c r="H30" s="60">
        <v>104.9354</v>
      </c>
      <c r="I30" s="61"/>
    </row>
    <row r="31" spans="1:9" ht="16.95" customHeight="1" x14ac:dyDescent="0.3">
      <c r="A31" s="55" t="s">
        <v>10</v>
      </c>
      <c r="B31" s="53" t="s">
        <v>150</v>
      </c>
      <c r="C31" s="62">
        <f>C30-ROUND(C30/1.2,5)</f>
        <v>77.566362815783975</v>
      </c>
      <c r="D31" s="57"/>
      <c r="E31" s="64"/>
      <c r="F31" s="57"/>
      <c r="G31" s="59">
        <v>2022</v>
      </c>
      <c r="H31" s="60">
        <v>114.63142733059361</v>
      </c>
      <c r="I31" s="66"/>
    </row>
    <row r="32" spans="1:9" ht="15.6" x14ac:dyDescent="0.3">
      <c r="A32" s="50">
        <v>3</v>
      </c>
      <c r="B32" s="53" t="s">
        <v>151</v>
      </c>
      <c r="C32" s="67">
        <f>C30*I37</f>
        <v>514.97912445835539</v>
      </c>
      <c r="D32" s="57"/>
      <c r="E32" s="68"/>
      <c r="F32" s="69"/>
      <c r="G32" s="70">
        <v>2023</v>
      </c>
      <c r="H32" s="60">
        <v>109.09646626082731</v>
      </c>
      <c r="I32" s="66"/>
    </row>
    <row r="33" spans="1:9" ht="15.6" x14ac:dyDescent="0.3">
      <c r="A33" s="81"/>
      <c r="B33" s="82" t="s">
        <v>155</v>
      </c>
      <c r="C33" s="83">
        <v>0.93</v>
      </c>
      <c r="D33" s="84"/>
      <c r="E33" s="85"/>
      <c r="F33" s="86"/>
      <c r="G33" s="87"/>
      <c r="H33" s="88"/>
      <c r="I33" s="89"/>
    </row>
    <row r="34" spans="1:9" ht="15.6" x14ac:dyDescent="0.3">
      <c r="A34" s="81"/>
      <c r="B34" s="82" t="s">
        <v>156</v>
      </c>
      <c r="C34" s="90">
        <f>C32*C33</f>
        <v>478.93058574627054</v>
      </c>
      <c r="D34" s="84"/>
      <c r="E34" s="85"/>
      <c r="F34" s="86"/>
      <c r="G34" s="87"/>
      <c r="H34" s="88"/>
      <c r="I34" s="89"/>
    </row>
    <row r="35" spans="1:9" ht="15.6" x14ac:dyDescent="0.3">
      <c r="A35" s="96" t="s">
        <v>152</v>
      </c>
      <c r="B35" s="97"/>
      <c r="C35" s="98"/>
      <c r="D35" s="51"/>
      <c r="E35" s="71"/>
      <c r="F35" s="72"/>
      <c r="G35" s="59">
        <v>2024</v>
      </c>
      <c r="H35" s="60">
        <v>109.11350326220534</v>
      </c>
      <c r="I35" s="66"/>
    </row>
    <row r="36" spans="1:9" ht="15.6" x14ac:dyDescent="0.3">
      <c r="A36" s="50">
        <v>1</v>
      </c>
      <c r="B36" s="53" t="s">
        <v>142</v>
      </c>
      <c r="C36" s="54"/>
      <c r="D36" s="51"/>
      <c r="E36" s="73"/>
      <c r="F36" s="74"/>
      <c r="G36" s="59">
        <v>2025</v>
      </c>
      <c r="H36" s="60">
        <v>107.81631706396419</v>
      </c>
      <c r="I36" s="75">
        <f>(H36+100)/200</f>
        <v>1.039081585319821</v>
      </c>
    </row>
    <row r="37" spans="1:9" ht="15.6" x14ac:dyDescent="0.3">
      <c r="A37" s="55" t="s">
        <v>6</v>
      </c>
      <c r="B37" s="53" t="s">
        <v>144</v>
      </c>
      <c r="C37" s="76">
        <f>[1]ССР!D74+[1]ССР!E74</f>
        <v>5761.2851243872501</v>
      </c>
      <c r="D37" s="57"/>
      <c r="E37" s="73"/>
      <c r="F37" s="57"/>
      <c r="G37" s="59">
        <v>2026</v>
      </c>
      <c r="H37" s="60">
        <v>105.26289686896166</v>
      </c>
      <c r="I37" s="75">
        <f>(H37+100)/200*H36/100</f>
        <v>1.1065344785145874</v>
      </c>
    </row>
    <row r="38" spans="1:9" ht="15.6" x14ac:dyDescent="0.3">
      <c r="A38" s="55" t="s">
        <v>7</v>
      </c>
      <c r="B38" s="53" t="s">
        <v>148</v>
      </c>
      <c r="C38" s="76">
        <v>0</v>
      </c>
      <c r="D38" s="57"/>
      <c r="E38" s="73"/>
      <c r="F38" s="57"/>
      <c r="G38" s="59">
        <v>2027</v>
      </c>
      <c r="H38" s="60">
        <v>104.42089798933949</v>
      </c>
      <c r="I38" s="75">
        <f>(H38+100)/200*H37/100*H36/100</f>
        <v>1.1599922999352297</v>
      </c>
    </row>
    <row r="39" spans="1:9" ht="15.6" x14ac:dyDescent="0.3">
      <c r="A39" s="55" t="s">
        <v>8</v>
      </c>
      <c r="B39" s="53" t="s">
        <v>149</v>
      </c>
      <c r="C39" s="76">
        <f>[1]ССР!G74-'[1]Сводка затрат'!C29</f>
        <v>170.07492907464751</v>
      </c>
      <c r="D39" s="57"/>
      <c r="E39" s="73"/>
      <c r="F39" s="57"/>
      <c r="G39" s="59">
        <v>2028</v>
      </c>
      <c r="H39" s="60">
        <v>104.42089798933949</v>
      </c>
      <c r="I39" s="75">
        <f>(H39+100)/200*H38/100*H37/100*H36/100</f>
        <v>1.2112743761995592</v>
      </c>
    </row>
    <row r="40" spans="1:9" ht="15.6" x14ac:dyDescent="0.3">
      <c r="A40" s="50">
        <v>2</v>
      </c>
      <c r="B40" s="53" t="s">
        <v>9</v>
      </c>
      <c r="C40" s="76">
        <f>C37+C38+C39</f>
        <v>5931.3600534618972</v>
      </c>
      <c r="D40" s="63"/>
      <c r="E40" s="68"/>
      <c r="F40" s="69"/>
      <c r="G40" s="59">
        <v>2029</v>
      </c>
      <c r="H40" s="60">
        <v>104.42089798933949</v>
      </c>
      <c r="I40" s="75">
        <f>(H40+100)/200*H39/100*H38/100*H37/100*H36/100</f>
        <v>1.26482358074235</v>
      </c>
    </row>
    <row r="41" spans="1:9" ht="15.6" x14ac:dyDescent="0.3">
      <c r="A41" s="55" t="s">
        <v>10</v>
      </c>
      <c r="B41" s="53" t="s">
        <v>150</v>
      </c>
      <c r="C41" s="62">
        <f>C40-ROUND(C40/1.2,5)</f>
        <v>988.56001346189714</v>
      </c>
      <c r="D41" s="57"/>
      <c r="E41" s="73"/>
      <c r="F41" s="57"/>
      <c r="G41" s="51"/>
      <c r="H41" s="51"/>
      <c r="I41" s="51"/>
    </row>
    <row r="42" spans="1:9" ht="15.6" x14ac:dyDescent="0.3">
      <c r="A42" s="50">
        <v>3</v>
      </c>
      <c r="B42" s="53" t="s">
        <v>151</v>
      </c>
      <c r="C42" s="77">
        <f>C40*I38</f>
        <v>6880.3319901592131</v>
      </c>
      <c r="D42" s="57"/>
      <c r="E42" s="68"/>
      <c r="F42" s="69"/>
      <c r="G42" s="51"/>
      <c r="H42" s="51"/>
      <c r="I42" s="51"/>
    </row>
    <row r="43" spans="1:9" ht="15.6" x14ac:dyDescent="0.3">
      <c r="A43" s="81"/>
      <c r="B43" s="82" t="s">
        <v>155</v>
      </c>
      <c r="C43" s="83">
        <f>C33</f>
        <v>0.93</v>
      </c>
      <c r="D43" s="84"/>
      <c r="E43" s="85"/>
      <c r="F43" s="86"/>
      <c r="G43" s="91"/>
      <c r="H43" s="91"/>
      <c r="I43" s="91"/>
    </row>
    <row r="44" spans="1:9" ht="15.6" x14ac:dyDescent="0.3">
      <c r="A44" s="81"/>
      <c r="B44" s="82" t="s">
        <v>156</v>
      </c>
      <c r="C44" s="90">
        <f>C42*C43</f>
        <v>6398.7087508480681</v>
      </c>
      <c r="D44" s="84"/>
      <c r="E44" s="85"/>
      <c r="F44" s="86"/>
      <c r="G44" s="91"/>
      <c r="H44" s="91"/>
      <c r="I44" s="91"/>
    </row>
    <row r="45" spans="1:9" ht="15.6" x14ac:dyDescent="0.3">
      <c r="A45" s="81"/>
      <c r="B45" s="82"/>
      <c r="C45" s="92"/>
      <c r="D45" s="84"/>
      <c r="E45" s="93"/>
      <c r="F45" s="84"/>
      <c r="G45" s="91"/>
      <c r="H45" s="91"/>
      <c r="I45" s="91"/>
    </row>
    <row r="46" spans="1:9" ht="15.6" x14ac:dyDescent="0.3">
      <c r="A46" s="81"/>
      <c r="B46" s="82" t="s">
        <v>153</v>
      </c>
      <c r="C46" s="94">
        <f>C34+C44</f>
        <v>6877.6393365943386</v>
      </c>
      <c r="D46" s="84"/>
      <c r="E46" s="85"/>
      <c r="F46" s="86"/>
      <c r="G46" s="91"/>
      <c r="H46" s="91"/>
      <c r="I46" s="95"/>
    </row>
    <row r="47" spans="1:9" ht="15.6" x14ac:dyDescent="0.3">
      <c r="A47" s="52"/>
      <c r="B47" s="52"/>
      <c r="C47" s="52"/>
      <c r="D47" s="78"/>
      <c r="E47" s="51"/>
      <c r="F47" s="74"/>
      <c r="G47" s="51"/>
      <c r="H47" s="51"/>
      <c r="I47" s="51"/>
    </row>
    <row r="48" spans="1:9" ht="15.6" x14ac:dyDescent="0.3">
      <c r="A48" s="79" t="s">
        <v>154</v>
      </c>
      <c r="B48" s="52"/>
      <c r="C48" s="52"/>
      <c r="D48" s="51"/>
      <c r="E48" s="80"/>
      <c r="F48" s="51"/>
      <c r="G48" s="51"/>
      <c r="H48" s="51"/>
      <c r="I48" s="51"/>
    </row>
  </sheetData>
  <mergeCells count="7">
    <mergeCell ref="A25:C25"/>
    <mergeCell ref="A35:C35"/>
    <mergeCell ref="A12:C12"/>
    <mergeCell ref="A19:C19"/>
    <mergeCell ref="A20:C20"/>
    <mergeCell ref="A16:C16"/>
    <mergeCell ref="A17:C17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I9"/>
  <sheetViews>
    <sheetView zoomScale="90" zoomScaleNormal="90" workbookViewId="0">
      <selection sqref="A1:H1"/>
    </sheetView>
  </sheetViews>
  <sheetFormatPr defaultColWidth="9.109375" defaultRowHeight="14.4" x14ac:dyDescent="0.3"/>
  <cols>
    <col min="1" max="1" width="60.44140625" style="16" customWidth="1"/>
    <col min="2" max="3" width="13.77734375" style="16" customWidth="1"/>
    <col min="4" max="4" width="17.109375" style="16" customWidth="1"/>
    <col min="5" max="5" width="15" style="16" customWidth="1"/>
    <col min="6" max="6" width="31" style="16" customWidth="1"/>
    <col min="7" max="7" width="25.6640625" style="16" customWidth="1"/>
    <col min="8" max="8" width="35" style="16" customWidth="1"/>
    <col min="9" max="9" width="9.109375" style="16"/>
  </cols>
  <sheetData>
    <row r="1" spans="1:8" x14ac:dyDescent="0.3">
      <c r="A1" s="116" t="s">
        <v>123</v>
      </c>
      <c r="B1" s="116"/>
      <c r="C1" s="116"/>
      <c r="D1" s="116"/>
      <c r="E1" s="116"/>
      <c r="F1" s="116"/>
      <c r="G1" s="116"/>
      <c r="H1" s="116"/>
    </row>
    <row r="3" spans="1:8" ht="44.25" customHeight="1" x14ac:dyDescent="0.3">
      <c r="A3" s="6" t="s">
        <v>124</v>
      </c>
      <c r="B3" s="6" t="s">
        <v>125</v>
      </c>
      <c r="C3" s="6" t="s">
        <v>126</v>
      </c>
      <c r="D3" s="6" t="s">
        <v>127</v>
      </c>
      <c r="E3" s="6" t="s">
        <v>128</v>
      </c>
      <c r="F3" s="6" t="s">
        <v>129</v>
      </c>
      <c r="G3" s="6" t="s">
        <v>130</v>
      </c>
      <c r="H3" s="6" t="s">
        <v>131</v>
      </c>
    </row>
    <row r="4" spans="1:8" ht="39" hidden="1" customHeight="1" x14ac:dyDescent="0.3">
      <c r="A4" s="25" t="s">
        <v>132</v>
      </c>
      <c r="B4" s="26" t="s">
        <v>112</v>
      </c>
      <c r="C4" s="27">
        <v>0.12205468749999999</v>
      </c>
      <c r="D4" s="27">
        <v>5103.9171675885</v>
      </c>
      <c r="E4" s="26">
        <v>6</v>
      </c>
      <c r="F4" s="26"/>
      <c r="G4" s="27">
        <v>622.9570149159</v>
      </c>
      <c r="H4" s="28"/>
    </row>
    <row r="5" spans="1:8" ht="39" hidden="1" customHeight="1" x14ac:dyDescent="0.3">
      <c r="A5" s="25" t="s">
        <v>133</v>
      </c>
      <c r="B5" s="26" t="s">
        <v>112</v>
      </c>
      <c r="C5" s="27">
        <v>3.559375E-2</v>
      </c>
      <c r="D5" s="27">
        <v>818.22700652441995</v>
      </c>
      <c r="E5" s="26">
        <v>6</v>
      </c>
      <c r="F5" s="26"/>
      <c r="G5" s="27">
        <v>29.123767513478999</v>
      </c>
      <c r="H5" s="28"/>
    </row>
    <row r="6" spans="1:8" ht="39" customHeight="1" x14ac:dyDescent="0.3">
      <c r="A6" s="25" t="s">
        <v>139</v>
      </c>
      <c r="B6" s="26" t="s">
        <v>112</v>
      </c>
      <c r="C6" s="27">
        <v>0.43758823529412</v>
      </c>
      <c r="D6" s="27">
        <v>1662.7573397988001</v>
      </c>
      <c r="E6" s="26">
        <v>0.4</v>
      </c>
      <c r="F6" s="25" t="s">
        <v>139</v>
      </c>
      <c r="G6" s="27">
        <v>727.60305004489999</v>
      </c>
      <c r="H6" s="28" t="s">
        <v>137</v>
      </c>
    </row>
    <row r="7" spans="1:8" ht="39" hidden="1" customHeight="1" x14ac:dyDescent="0.3">
      <c r="A7" s="25" t="s">
        <v>134</v>
      </c>
      <c r="B7" s="26" t="s">
        <v>112</v>
      </c>
      <c r="C7" s="27">
        <v>2.5294117647059002E-2</v>
      </c>
      <c r="D7" s="27">
        <v>1363.9187907776</v>
      </c>
      <c r="E7" s="26">
        <v>0.4</v>
      </c>
      <c r="F7" s="25" t="s">
        <v>134</v>
      </c>
      <c r="G7" s="27">
        <v>34.499122354962999</v>
      </c>
      <c r="H7" s="28"/>
    </row>
    <row r="8" spans="1:8" ht="39" hidden="1" customHeight="1" x14ac:dyDescent="0.3">
      <c r="A8" s="25" t="s">
        <v>135</v>
      </c>
      <c r="B8" s="26" t="s">
        <v>112</v>
      </c>
      <c r="C8" s="27">
        <v>0.38194117647059</v>
      </c>
      <c r="D8" s="27">
        <v>1049.6719013825</v>
      </c>
      <c r="E8" s="26">
        <v>0.4</v>
      </c>
      <c r="F8" s="25" t="s">
        <v>135</v>
      </c>
      <c r="G8" s="27">
        <v>400.91292092215002</v>
      </c>
      <c r="H8" s="28"/>
    </row>
    <row r="9" spans="1:8" ht="39" customHeight="1" x14ac:dyDescent="0.3">
      <c r="A9" s="25" t="s">
        <v>136</v>
      </c>
      <c r="B9" s="26" t="s">
        <v>112</v>
      </c>
      <c r="C9" s="27">
        <v>8.5999999999999993E-2</v>
      </c>
      <c r="D9" s="27">
        <v>6808.6826035618997</v>
      </c>
      <c r="E9" s="26">
        <v>0.4</v>
      </c>
      <c r="F9" s="25" t="s">
        <v>136</v>
      </c>
      <c r="G9" s="27">
        <v>585.54670390631998</v>
      </c>
      <c r="H9" s="28" t="s">
        <v>138</v>
      </c>
    </row>
  </sheetData>
  <mergeCells count="1">
    <mergeCell ref="A1:H1"/>
  </mergeCells>
  <pageMargins left="0.19700000000000001" right="0.315" top="0.748" bottom="0.748" header="0.315" footer="0.315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74"/>
  <sheetViews>
    <sheetView zoomScale="90" zoomScaleNormal="90" workbookViewId="0"/>
  </sheetViews>
  <sheetFormatPr defaultColWidth="8.77734375" defaultRowHeight="15.6" x14ac:dyDescent="0.3"/>
  <cols>
    <col min="1" max="1" width="10.77734375" style="5" customWidth="1"/>
    <col min="2" max="2" width="66.33203125" style="5" customWidth="1"/>
    <col min="3" max="3" width="66.6640625" style="5" customWidth="1"/>
    <col min="4" max="4" width="21.77734375" style="5" customWidth="1"/>
    <col min="5" max="5" width="21.109375" style="5" customWidth="1"/>
    <col min="6" max="6" width="23" style="5" customWidth="1"/>
    <col min="7" max="7" width="16.6640625" style="5" customWidth="1"/>
    <col min="8" max="8" width="17.44140625" style="5" customWidth="1"/>
    <col min="9" max="9" width="8.77734375" style="5"/>
  </cols>
  <sheetData>
    <row r="1" spans="1:8" x14ac:dyDescent="0.3">
      <c r="A1" s="4"/>
      <c r="B1" s="4"/>
      <c r="C1" s="4"/>
      <c r="D1" s="4"/>
      <c r="E1" s="4"/>
      <c r="F1" s="4"/>
      <c r="G1" s="4"/>
      <c r="H1" s="4"/>
    </row>
    <row r="2" spans="1:8" x14ac:dyDescent="0.3">
      <c r="A2" s="1"/>
      <c r="B2" s="1"/>
      <c r="C2" s="1"/>
      <c r="D2" s="1"/>
      <c r="E2" s="1"/>
      <c r="F2" s="1"/>
      <c r="G2" s="1"/>
      <c r="H2" s="1"/>
    </row>
    <row r="3" spans="1:8" x14ac:dyDescent="0.3">
      <c r="A3" s="2"/>
      <c r="B3" s="2"/>
      <c r="C3" s="2"/>
      <c r="E3" s="2"/>
      <c r="F3" s="2"/>
      <c r="G3" s="2"/>
      <c r="H3" s="2"/>
    </row>
    <row r="4" spans="1:8" x14ac:dyDescent="0.3">
      <c r="A4" s="1"/>
      <c r="B4" s="1"/>
      <c r="C4" s="1"/>
      <c r="D4" s="1"/>
      <c r="E4" s="1"/>
      <c r="F4" s="1"/>
      <c r="G4" s="1"/>
      <c r="H4" s="1"/>
    </row>
    <row r="5" spans="1:8" x14ac:dyDescent="0.3">
      <c r="A5" s="1"/>
      <c r="B5" s="1"/>
      <c r="C5" s="1"/>
      <c r="D5" s="1"/>
      <c r="E5" s="1"/>
      <c r="F5" s="1"/>
      <c r="G5" s="1"/>
      <c r="H5" s="1"/>
    </row>
    <row r="6" spans="1:8" x14ac:dyDescent="0.3">
      <c r="A6" s="1"/>
      <c r="B6" s="1"/>
      <c r="C6" s="23"/>
      <c r="D6" s="1"/>
      <c r="E6" s="1"/>
      <c r="F6" s="1"/>
      <c r="G6" s="1"/>
      <c r="H6" s="1"/>
    </row>
    <row r="7" spans="1:8" x14ac:dyDescent="0.3">
      <c r="A7" s="1"/>
      <c r="B7" s="1"/>
      <c r="C7" s="1"/>
      <c r="D7" s="1"/>
      <c r="E7" s="1"/>
      <c r="F7" s="1"/>
      <c r="G7" s="1"/>
      <c r="H7" s="1"/>
    </row>
    <row r="8" spans="1:8" x14ac:dyDescent="0.3">
      <c r="A8" s="2"/>
      <c r="B8" s="2"/>
      <c r="C8" s="2"/>
      <c r="E8" s="2"/>
      <c r="F8" s="2"/>
      <c r="G8" s="2"/>
      <c r="H8" s="2"/>
    </row>
    <row r="9" spans="1:8" x14ac:dyDescent="0.3">
      <c r="A9" s="1"/>
      <c r="B9" s="1"/>
      <c r="C9" s="1"/>
      <c r="D9" s="1"/>
      <c r="E9" s="1"/>
      <c r="F9" s="1"/>
      <c r="G9" s="1"/>
      <c r="H9" s="1"/>
    </row>
    <row r="10" spans="1:8" x14ac:dyDescent="0.3">
      <c r="A10" s="1"/>
      <c r="B10" s="1"/>
      <c r="C10" s="1"/>
      <c r="D10" s="1"/>
      <c r="E10" s="1"/>
      <c r="F10" s="1"/>
      <c r="G10" s="1"/>
      <c r="H10" s="1"/>
    </row>
    <row r="11" spans="1:8" x14ac:dyDescent="0.3">
      <c r="A11" s="3"/>
      <c r="B11" s="3"/>
      <c r="C11" s="33" t="s">
        <v>11</v>
      </c>
      <c r="E11" s="3"/>
      <c r="F11" s="3"/>
      <c r="G11" s="3"/>
      <c r="H11" s="3"/>
    </row>
    <row r="12" spans="1:8" x14ac:dyDescent="0.3">
      <c r="A12" s="1"/>
      <c r="B12" s="1"/>
      <c r="C12" s="1"/>
      <c r="D12" s="1"/>
      <c r="E12" s="1"/>
      <c r="F12" s="1"/>
      <c r="G12" s="1"/>
      <c r="H12" s="1"/>
    </row>
    <row r="13" spans="1:8" ht="78.75" customHeight="1" x14ac:dyDescent="0.3">
      <c r="A13" s="100" t="s">
        <v>158</v>
      </c>
      <c r="B13" s="100"/>
      <c r="C13" s="100"/>
      <c r="D13" s="100"/>
      <c r="E13" s="100"/>
      <c r="F13" s="100"/>
      <c r="G13" s="100"/>
      <c r="H13" s="100"/>
    </row>
    <row r="14" spans="1:8" x14ac:dyDescent="0.3">
      <c r="A14" s="14"/>
      <c r="B14" s="14"/>
      <c r="C14" s="2" t="s">
        <v>3</v>
      </c>
      <c r="E14" s="14"/>
      <c r="F14" s="14"/>
      <c r="G14" s="14"/>
      <c r="H14" s="14"/>
    </row>
    <row r="15" spans="1:8" x14ac:dyDescent="0.3">
      <c r="A15" s="1"/>
      <c r="B15" s="1"/>
      <c r="C15" s="1"/>
      <c r="D15" s="1"/>
      <c r="E15" s="24"/>
      <c r="F15" s="1"/>
      <c r="G15" s="1"/>
      <c r="H15" s="1"/>
    </row>
    <row r="16" spans="1:8" x14ac:dyDescent="0.3">
      <c r="A16" s="1" t="s">
        <v>12</v>
      </c>
      <c r="B16" s="1"/>
      <c r="C16" s="1"/>
      <c r="D16" s="1"/>
      <c r="E16" s="1"/>
      <c r="F16" s="1"/>
      <c r="G16" s="1"/>
      <c r="H16" s="31"/>
    </row>
    <row r="17" spans="1:8" x14ac:dyDescent="0.3">
      <c r="A17" s="1"/>
      <c r="B17" s="1"/>
      <c r="C17" s="1"/>
      <c r="D17" s="1"/>
      <c r="E17" s="1"/>
      <c r="F17" s="1"/>
      <c r="G17" s="1"/>
      <c r="H17" s="1"/>
    </row>
    <row r="18" spans="1:8" ht="36" customHeight="1" x14ac:dyDescent="0.3">
      <c r="A18" s="103" t="s">
        <v>4</v>
      </c>
      <c r="B18" s="103" t="s">
        <v>13</v>
      </c>
      <c r="C18" s="103" t="s">
        <v>14</v>
      </c>
      <c r="D18" s="104" t="s">
        <v>15</v>
      </c>
      <c r="E18" s="105"/>
      <c r="F18" s="105"/>
      <c r="G18" s="105"/>
      <c r="H18" s="106"/>
    </row>
    <row r="19" spans="1:8" ht="85.05" customHeight="1" x14ac:dyDescent="0.3">
      <c r="A19" s="103"/>
      <c r="B19" s="103"/>
      <c r="C19" s="103"/>
      <c r="D19" s="6" t="s">
        <v>16</v>
      </c>
      <c r="E19" s="6" t="s">
        <v>17</v>
      </c>
      <c r="F19" s="6" t="s">
        <v>18</v>
      </c>
      <c r="G19" s="6" t="s">
        <v>19</v>
      </c>
      <c r="H19" s="6" t="s">
        <v>20</v>
      </c>
    </row>
    <row r="20" spans="1:8" x14ac:dyDescent="0.3">
      <c r="A20" s="6">
        <v>1</v>
      </c>
      <c r="B20" s="6">
        <v>2</v>
      </c>
      <c r="C20" s="15">
        <v>3</v>
      </c>
      <c r="D20" s="6">
        <v>4</v>
      </c>
      <c r="E20" s="6">
        <v>5</v>
      </c>
      <c r="F20" s="6">
        <v>6</v>
      </c>
      <c r="G20" s="6">
        <v>7</v>
      </c>
      <c r="H20" s="6">
        <v>8</v>
      </c>
    </row>
    <row r="21" spans="1:8" ht="16.95" customHeight="1" x14ac:dyDescent="0.3">
      <c r="A21" s="13"/>
      <c r="B21" s="9"/>
      <c r="C21" s="11" t="s">
        <v>21</v>
      </c>
      <c r="D21" s="20"/>
      <c r="E21" s="20"/>
      <c r="F21" s="20"/>
      <c r="G21" s="20"/>
      <c r="H21" s="20"/>
    </row>
    <row r="22" spans="1:8" x14ac:dyDescent="0.3">
      <c r="A22" s="13"/>
      <c r="B22" s="6"/>
      <c r="C22" s="32"/>
      <c r="D22" s="36"/>
      <c r="E22" s="36"/>
      <c r="F22" s="36"/>
      <c r="G22" s="20"/>
      <c r="H22" s="20">
        <f>SUM(D22:G22)</f>
        <v>0</v>
      </c>
    </row>
    <row r="23" spans="1:8" ht="16.95" customHeight="1" x14ac:dyDescent="0.3">
      <c r="A23" s="6"/>
      <c r="B23" s="9"/>
      <c r="C23" s="11" t="s">
        <v>22</v>
      </c>
      <c r="D23" s="20">
        <f>SUM(D22:D22)</f>
        <v>0</v>
      </c>
      <c r="E23" s="20">
        <f>SUM(E22:E22)</f>
        <v>0</v>
      </c>
      <c r="F23" s="20">
        <f>SUM(F22:F22)</f>
        <v>0</v>
      </c>
      <c r="G23" s="20">
        <f>SUM(G22:G22)</f>
        <v>0</v>
      </c>
      <c r="H23" s="20">
        <f>SUM(D23:G23)</f>
        <v>0</v>
      </c>
    </row>
    <row r="24" spans="1:8" ht="16.95" customHeight="1" x14ac:dyDescent="0.3">
      <c r="A24" s="6"/>
      <c r="B24" s="9"/>
      <c r="C24" s="10" t="s">
        <v>23</v>
      </c>
      <c r="D24" s="20"/>
      <c r="E24" s="20"/>
      <c r="F24" s="20"/>
      <c r="G24" s="20"/>
      <c r="H24" s="20"/>
    </row>
    <row r="25" spans="1:8" s="14" customFormat="1" ht="31.2" x14ac:dyDescent="0.3">
      <c r="A25" s="6">
        <v>1</v>
      </c>
      <c r="B25" s="6" t="s">
        <v>24</v>
      </c>
      <c r="C25" s="32" t="s">
        <v>25</v>
      </c>
      <c r="D25" s="20">
        <v>791.34867717136001</v>
      </c>
      <c r="E25" s="20">
        <v>53.891937040079</v>
      </c>
      <c r="F25" s="20">
        <v>0</v>
      </c>
      <c r="G25" s="20">
        <v>0</v>
      </c>
      <c r="H25" s="20">
        <v>845.24061421143995</v>
      </c>
    </row>
    <row r="26" spans="1:8" x14ac:dyDescent="0.3">
      <c r="A26" s="6">
        <v>2</v>
      </c>
      <c r="B26" s="6" t="s">
        <v>26</v>
      </c>
      <c r="C26" s="32" t="s">
        <v>27</v>
      </c>
      <c r="D26" s="20">
        <v>3386.1741176471</v>
      </c>
      <c r="E26" s="20">
        <v>222.18352941175999</v>
      </c>
      <c r="F26" s="20">
        <v>0</v>
      </c>
      <c r="G26" s="20">
        <v>0</v>
      </c>
      <c r="H26" s="20">
        <v>3608.3576470588</v>
      </c>
    </row>
    <row r="27" spans="1:8" ht="16.95" customHeight="1" x14ac:dyDescent="0.3">
      <c r="A27" s="6"/>
      <c r="B27" s="9"/>
      <c r="C27" s="9" t="s">
        <v>28</v>
      </c>
      <c r="D27" s="20">
        <v>4177.5227948184001</v>
      </c>
      <c r="E27" s="20">
        <v>276.07546645183999</v>
      </c>
      <c r="F27" s="20">
        <v>0</v>
      </c>
      <c r="G27" s="20">
        <v>0</v>
      </c>
      <c r="H27" s="20">
        <v>4453.5982612703001</v>
      </c>
    </row>
    <row r="28" spans="1:8" ht="16.95" customHeight="1" x14ac:dyDescent="0.3">
      <c r="A28" s="6"/>
      <c r="B28" s="9"/>
      <c r="C28" s="10" t="s">
        <v>29</v>
      </c>
      <c r="D28" s="20"/>
      <c r="E28" s="20"/>
      <c r="F28" s="20"/>
      <c r="G28" s="20"/>
      <c r="H28" s="20"/>
    </row>
    <row r="29" spans="1:8" s="14" customFormat="1" x14ac:dyDescent="0.3">
      <c r="A29" s="21"/>
      <c r="B29" s="21"/>
      <c r="C29" s="22"/>
      <c r="D29" s="20"/>
      <c r="E29" s="20"/>
      <c r="F29" s="20"/>
      <c r="G29" s="20"/>
      <c r="H29" s="20">
        <f>SUM(D29:G29)</f>
        <v>0</v>
      </c>
    </row>
    <row r="30" spans="1:8" ht="16.95" customHeight="1" x14ac:dyDescent="0.3">
      <c r="A30" s="6"/>
      <c r="B30" s="9"/>
      <c r="C30" s="9" t="s">
        <v>30</v>
      </c>
      <c r="D30" s="20">
        <f>SUM(D29:D29)</f>
        <v>0</v>
      </c>
      <c r="E30" s="20">
        <f>SUM(E29:E29)</f>
        <v>0</v>
      </c>
      <c r="F30" s="20">
        <f>SUM(F29:F29)</f>
        <v>0</v>
      </c>
      <c r="G30" s="20">
        <f>SUM(G29:G29)</f>
        <v>0</v>
      </c>
      <c r="H30" s="20">
        <f>SUM(D30:G30)</f>
        <v>0</v>
      </c>
    </row>
    <row r="31" spans="1:8" ht="16.95" customHeight="1" x14ac:dyDescent="0.3">
      <c r="A31" s="13"/>
      <c r="B31" s="9"/>
      <c r="C31" s="11" t="s">
        <v>31</v>
      </c>
      <c r="D31" s="20"/>
      <c r="E31" s="20"/>
      <c r="F31" s="20"/>
      <c r="G31" s="20"/>
      <c r="H31" s="20"/>
    </row>
    <row r="32" spans="1:8" x14ac:dyDescent="0.3">
      <c r="A32" s="13"/>
      <c r="B32" s="6"/>
      <c r="C32" s="12"/>
      <c r="D32" s="20"/>
      <c r="E32" s="20"/>
      <c r="F32" s="20"/>
      <c r="G32" s="20"/>
      <c r="H32" s="20">
        <f>SUM(D32:G32)</f>
        <v>0</v>
      </c>
    </row>
    <row r="33" spans="1:8" ht="16.95" customHeight="1" x14ac:dyDescent="0.3">
      <c r="A33" s="6"/>
      <c r="B33" s="9"/>
      <c r="C33" s="11" t="s">
        <v>32</v>
      </c>
      <c r="D33" s="20">
        <f>SUM(D32:D32)</f>
        <v>0</v>
      </c>
      <c r="E33" s="20">
        <f>SUM(E32:E32)</f>
        <v>0</v>
      </c>
      <c r="F33" s="20">
        <f>SUM(F32:F32)</f>
        <v>0</v>
      </c>
      <c r="G33" s="20">
        <f>SUM(G32:G32)</f>
        <v>0</v>
      </c>
      <c r="H33" s="20">
        <f>SUM(D33:G33)</f>
        <v>0</v>
      </c>
    </row>
    <row r="34" spans="1:8" ht="16.95" customHeight="1" x14ac:dyDescent="0.3">
      <c r="A34" s="6"/>
      <c r="B34" s="9"/>
      <c r="C34" s="10" t="s">
        <v>33</v>
      </c>
      <c r="D34" s="20"/>
      <c r="E34" s="20"/>
      <c r="F34" s="20"/>
      <c r="G34" s="20"/>
      <c r="H34" s="20"/>
    </row>
    <row r="35" spans="1:8" s="14" customFormat="1" x14ac:dyDescent="0.3">
      <c r="A35" s="21"/>
      <c r="B35" s="21"/>
      <c r="C35" s="22"/>
      <c r="D35" s="20"/>
      <c r="E35" s="20"/>
      <c r="F35" s="20"/>
      <c r="G35" s="20"/>
      <c r="H35" s="20">
        <f>SUM(D35:G35)</f>
        <v>0</v>
      </c>
    </row>
    <row r="36" spans="1:8" ht="16.95" customHeight="1" x14ac:dyDescent="0.3">
      <c r="A36" s="6"/>
      <c r="B36" s="9"/>
      <c r="C36" s="9" t="s">
        <v>34</v>
      </c>
      <c r="D36" s="20">
        <f>SUM(D35:D35)</f>
        <v>0</v>
      </c>
      <c r="E36" s="20">
        <f>SUM(E35:E35)</f>
        <v>0</v>
      </c>
      <c r="F36" s="20">
        <f>SUM(F35:F35)</f>
        <v>0</v>
      </c>
      <c r="G36" s="20">
        <f>SUM(G35:G35)</f>
        <v>0</v>
      </c>
      <c r="H36" s="20">
        <f>SUM(D36:G36)</f>
        <v>0</v>
      </c>
    </row>
    <row r="37" spans="1:8" ht="34.049999999999997" customHeight="1" x14ac:dyDescent="0.3">
      <c r="A37" s="6"/>
      <c r="B37" s="9"/>
      <c r="C37" s="10" t="s">
        <v>35</v>
      </c>
      <c r="D37" s="20"/>
      <c r="E37" s="20"/>
      <c r="F37" s="20"/>
      <c r="G37" s="20"/>
      <c r="H37" s="20"/>
    </row>
    <row r="38" spans="1:8" s="14" customFormat="1" x14ac:dyDescent="0.3">
      <c r="A38" s="21"/>
      <c r="B38" s="21"/>
      <c r="C38" s="22"/>
      <c r="D38" s="20"/>
      <c r="E38" s="20"/>
      <c r="F38" s="20"/>
      <c r="G38" s="20"/>
      <c r="H38" s="20">
        <f>SUM(D38:G38)</f>
        <v>0</v>
      </c>
    </row>
    <row r="39" spans="1:8" ht="16.95" customHeight="1" x14ac:dyDescent="0.3">
      <c r="A39" s="6"/>
      <c r="B39" s="9"/>
      <c r="C39" s="9" t="s">
        <v>36</v>
      </c>
      <c r="D39" s="20">
        <f>SUM(D38:D38)</f>
        <v>0</v>
      </c>
      <c r="E39" s="20">
        <f>SUM(E38:E38)</f>
        <v>0</v>
      </c>
      <c r="F39" s="20">
        <f>SUM(F38:F38)</f>
        <v>0</v>
      </c>
      <c r="G39" s="20">
        <f>SUM(G38:G38)</f>
        <v>0</v>
      </c>
      <c r="H39" s="20">
        <f>SUM(D39:G39)</f>
        <v>0</v>
      </c>
    </row>
    <row r="40" spans="1:8" ht="16.95" customHeight="1" x14ac:dyDescent="0.3">
      <c r="A40" s="6"/>
      <c r="B40" s="9"/>
      <c r="C40" s="10" t="s">
        <v>37</v>
      </c>
      <c r="D40" s="20"/>
      <c r="E40" s="20"/>
      <c r="F40" s="20"/>
      <c r="G40" s="20"/>
      <c r="H40" s="20"/>
    </row>
    <row r="41" spans="1:8" s="14" customFormat="1" x14ac:dyDescent="0.3">
      <c r="A41" s="21"/>
      <c r="B41" s="21"/>
      <c r="C41" s="22"/>
      <c r="D41" s="20"/>
      <c r="E41" s="20"/>
      <c r="F41" s="20"/>
      <c r="G41" s="20"/>
      <c r="H41" s="20">
        <f>SUM(D41:G41)</f>
        <v>0</v>
      </c>
    </row>
    <row r="42" spans="1:8" ht="16.95" customHeight="1" x14ac:dyDescent="0.3">
      <c r="A42" s="6"/>
      <c r="B42" s="9"/>
      <c r="C42" s="9" t="s">
        <v>38</v>
      </c>
      <c r="D42" s="20">
        <f>SUM(D41:D41)</f>
        <v>0</v>
      </c>
      <c r="E42" s="20">
        <f>SUM(E41:E41)</f>
        <v>0</v>
      </c>
      <c r="F42" s="20">
        <f>SUM(F41:F41)</f>
        <v>0</v>
      </c>
      <c r="G42" s="20">
        <f>SUM(G41:G41)</f>
        <v>0</v>
      </c>
      <c r="H42" s="20">
        <f>SUM(D42:G42)</f>
        <v>0</v>
      </c>
    </row>
    <row r="43" spans="1:8" ht="16.95" customHeight="1" x14ac:dyDescent="0.3">
      <c r="A43" s="6"/>
      <c r="B43" s="9"/>
      <c r="C43" s="9" t="s">
        <v>39</v>
      </c>
      <c r="D43" s="20">
        <v>4177.5227948184001</v>
      </c>
      <c r="E43" s="20">
        <v>276.07546645183999</v>
      </c>
      <c r="F43" s="20">
        <v>0</v>
      </c>
      <c r="G43" s="20">
        <v>0</v>
      </c>
      <c r="H43" s="20">
        <v>4453.5982612703001</v>
      </c>
    </row>
    <row r="44" spans="1:8" ht="16.95" customHeight="1" x14ac:dyDescent="0.3">
      <c r="A44" s="6"/>
      <c r="B44" s="9"/>
      <c r="C44" s="10" t="s">
        <v>40</v>
      </c>
      <c r="D44" s="20"/>
      <c r="E44" s="20"/>
      <c r="F44" s="20"/>
      <c r="G44" s="20"/>
      <c r="H44" s="20"/>
    </row>
    <row r="45" spans="1:8" ht="31.2" x14ac:dyDescent="0.3">
      <c r="A45" s="6">
        <v>3</v>
      </c>
      <c r="B45" s="6" t="s">
        <v>41</v>
      </c>
      <c r="C45" s="32" t="s">
        <v>42</v>
      </c>
      <c r="D45" s="20">
        <v>15.826973543427</v>
      </c>
      <c r="E45" s="20">
        <v>1.0778387408015999</v>
      </c>
      <c r="F45" s="20">
        <v>0</v>
      </c>
      <c r="G45" s="20">
        <v>0</v>
      </c>
      <c r="H45" s="20">
        <v>16.904812284228999</v>
      </c>
    </row>
    <row r="46" spans="1:8" ht="31.2" x14ac:dyDescent="0.3">
      <c r="A46" s="6">
        <v>4</v>
      </c>
      <c r="B46" s="6" t="s">
        <v>41</v>
      </c>
      <c r="C46" s="32" t="s">
        <v>43</v>
      </c>
      <c r="D46" s="20">
        <v>67.723482352941005</v>
      </c>
      <c r="E46" s="20">
        <v>4.4436705882352996</v>
      </c>
      <c r="F46" s="20">
        <v>0</v>
      </c>
      <c r="G46" s="20">
        <v>0</v>
      </c>
      <c r="H46" s="20">
        <v>72.167152941175999</v>
      </c>
    </row>
    <row r="47" spans="1:8" ht="16.95" customHeight="1" x14ac:dyDescent="0.3">
      <c r="A47" s="6"/>
      <c r="B47" s="9"/>
      <c r="C47" s="9" t="s">
        <v>44</v>
      </c>
      <c r="D47" s="20">
        <v>83.550455896368007</v>
      </c>
      <c r="E47" s="20">
        <v>5.5215093290368999</v>
      </c>
      <c r="F47" s="20">
        <v>0</v>
      </c>
      <c r="G47" s="20">
        <v>0</v>
      </c>
      <c r="H47" s="20">
        <v>89.071965225404995</v>
      </c>
    </row>
    <row r="48" spans="1:8" ht="16.95" customHeight="1" x14ac:dyDescent="0.3">
      <c r="A48" s="6"/>
      <c r="B48" s="9"/>
      <c r="C48" s="9" t="s">
        <v>45</v>
      </c>
      <c r="D48" s="20">
        <v>4261.0732507148005</v>
      </c>
      <c r="E48" s="20">
        <v>281.59697578087997</v>
      </c>
      <c r="F48" s="20">
        <v>0</v>
      </c>
      <c r="G48" s="20">
        <v>0</v>
      </c>
      <c r="H48" s="20">
        <v>4542.6702264957003</v>
      </c>
    </row>
    <row r="49" spans="1:8" ht="16.95" customHeight="1" x14ac:dyDescent="0.3">
      <c r="A49" s="6"/>
      <c r="B49" s="9"/>
      <c r="C49" s="9" t="s">
        <v>46</v>
      </c>
      <c r="D49" s="20"/>
      <c r="E49" s="20"/>
      <c r="F49" s="20"/>
      <c r="G49" s="20"/>
      <c r="H49" s="20"/>
    </row>
    <row r="50" spans="1:8" x14ac:dyDescent="0.3">
      <c r="A50" s="6">
        <v>5</v>
      </c>
      <c r="B50" s="6" t="s">
        <v>47</v>
      </c>
      <c r="C50" s="7" t="s">
        <v>48</v>
      </c>
      <c r="D50" s="20">
        <v>0</v>
      </c>
      <c r="E50" s="20">
        <v>0</v>
      </c>
      <c r="F50" s="20">
        <v>0</v>
      </c>
      <c r="G50" s="20">
        <v>2.5701072805998999</v>
      </c>
      <c r="H50" s="20">
        <v>2.5701072805998999</v>
      </c>
    </row>
    <row r="51" spans="1:8" ht="31.2" x14ac:dyDescent="0.3">
      <c r="A51" s="6">
        <v>6</v>
      </c>
      <c r="B51" s="6" t="s">
        <v>49</v>
      </c>
      <c r="C51" s="7" t="s">
        <v>50</v>
      </c>
      <c r="D51" s="20">
        <v>21.067284483657001</v>
      </c>
      <c r="E51" s="20">
        <v>1.434711147881</v>
      </c>
      <c r="F51" s="20">
        <v>0</v>
      </c>
      <c r="G51" s="20">
        <v>0</v>
      </c>
      <c r="H51" s="20">
        <v>22.501995631538001</v>
      </c>
    </row>
    <row r="52" spans="1:8" x14ac:dyDescent="0.3">
      <c r="A52" s="6">
        <v>7</v>
      </c>
      <c r="B52" s="6" t="s">
        <v>51</v>
      </c>
      <c r="C52" s="7" t="s">
        <v>52</v>
      </c>
      <c r="D52" s="20">
        <v>0</v>
      </c>
      <c r="E52" s="20">
        <v>0</v>
      </c>
      <c r="F52" s="20">
        <v>0</v>
      </c>
      <c r="G52" s="20">
        <v>12.067560234375</v>
      </c>
      <c r="H52" s="20">
        <v>12.067560234375</v>
      </c>
    </row>
    <row r="53" spans="1:8" x14ac:dyDescent="0.3">
      <c r="A53" s="6">
        <v>8</v>
      </c>
      <c r="B53" s="6" t="s">
        <v>53</v>
      </c>
      <c r="C53" s="7" t="s">
        <v>54</v>
      </c>
      <c r="D53" s="20">
        <v>0</v>
      </c>
      <c r="E53" s="20">
        <v>0</v>
      </c>
      <c r="F53" s="20">
        <v>0</v>
      </c>
      <c r="G53" s="20">
        <v>5.0208823529412001</v>
      </c>
      <c r="H53" s="20">
        <v>5.0208823529412001</v>
      </c>
    </row>
    <row r="54" spans="1:8" ht="31.2" x14ac:dyDescent="0.3">
      <c r="A54" s="6">
        <v>9</v>
      </c>
      <c r="B54" s="6" t="s">
        <v>49</v>
      </c>
      <c r="C54" s="7" t="s">
        <v>55</v>
      </c>
      <c r="D54" s="20">
        <v>90.14672736</v>
      </c>
      <c r="E54" s="20">
        <v>5.9149699199999999</v>
      </c>
      <c r="F54" s="20">
        <v>0</v>
      </c>
      <c r="G54" s="20">
        <v>3.3008823529411999</v>
      </c>
      <c r="H54" s="20">
        <v>99.362579632941006</v>
      </c>
    </row>
    <row r="55" spans="1:8" x14ac:dyDescent="0.3">
      <c r="A55" s="6">
        <v>10</v>
      </c>
      <c r="B55" s="6"/>
      <c r="C55" s="7" t="s">
        <v>56</v>
      </c>
      <c r="D55" s="20">
        <v>0</v>
      </c>
      <c r="E55" s="20">
        <v>0</v>
      </c>
      <c r="F55" s="20">
        <v>0</v>
      </c>
      <c r="G55" s="20">
        <v>103.34557092653</v>
      </c>
      <c r="H55" s="20">
        <v>103.34557092653</v>
      </c>
    </row>
    <row r="56" spans="1:8" ht="16.95" customHeight="1" x14ac:dyDescent="0.3">
      <c r="A56" s="6"/>
      <c r="B56" s="9"/>
      <c r="C56" s="9" t="s">
        <v>57</v>
      </c>
      <c r="D56" s="20">
        <v>111.21401184366</v>
      </c>
      <c r="E56" s="20">
        <v>7.3496810678809998</v>
      </c>
      <c r="F56" s="20">
        <v>0</v>
      </c>
      <c r="G56" s="20">
        <v>126.30500314739</v>
      </c>
      <c r="H56" s="20">
        <v>244.86869605891999</v>
      </c>
    </row>
    <row r="57" spans="1:8" ht="16.95" customHeight="1" x14ac:dyDescent="0.3">
      <c r="A57" s="6"/>
      <c r="B57" s="9"/>
      <c r="C57" s="9" t="s">
        <v>58</v>
      </c>
      <c r="D57" s="20">
        <v>4372.2872625583996</v>
      </c>
      <c r="E57" s="20">
        <v>288.94665684875997</v>
      </c>
      <c r="F57" s="20">
        <v>0</v>
      </c>
      <c r="G57" s="20">
        <v>126.30500314739</v>
      </c>
      <c r="H57" s="20">
        <v>4787.5389225545996</v>
      </c>
    </row>
    <row r="58" spans="1:8" ht="16.95" customHeight="1" x14ac:dyDescent="0.3">
      <c r="A58" s="6"/>
      <c r="B58" s="9"/>
      <c r="C58" s="9" t="s">
        <v>59</v>
      </c>
      <c r="D58" s="20"/>
      <c r="E58" s="20"/>
      <c r="F58" s="20"/>
      <c r="G58" s="20"/>
      <c r="H58" s="20"/>
    </row>
    <row r="59" spans="1:8" x14ac:dyDescent="0.3">
      <c r="A59" s="6"/>
      <c r="B59" s="6"/>
      <c r="C59" s="7"/>
      <c r="D59" s="20"/>
      <c r="E59" s="20"/>
      <c r="F59" s="20"/>
      <c r="G59" s="20"/>
      <c r="H59" s="20">
        <f>SUM(D59:G59)</f>
        <v>0</v>
      </c>
    </row>
    <row r="60" spans="1:8" ht="16.95" customHeight="1" x14ac:dyDescent="0.3">
      <c r="A60" s="6"/>
      <c r="B60" s="9"/>
      <c r="C60" s="9" t="s">
        <v>60</v>
      </c>
      <c r="D60" s="20">
        <f>SUM(D59:D59)</f>
        <v>0</v>
      </c>
      <c r="E60" s="20">
        <f>SUM(E59:E59)</f>
        <v>0</v>
      </c>
      <c r="F60" s="20">
        <f>SUM(F59:F59)</f>
        <v>0</v>
      </c>
      <c r="G60" s="20">
        <f>SUM(G59:G59)</f>
        <v>0</v>
      </c>
      <c r="H60" s="20">
        <f>SUM(D60:G60)</f>
        <v>0</v>
      </c>
    </row>
    <row r="61" spans="1:8" ht="16.95" customHeight="1" x14ac:dyDescent="0.3">
      <c r="A61" s="6"/>
      <c r="B61" s="9"/>
      <c r="C61" s="9" t="s">
        <v>61</v>
      </c>
      <c r="D61" s="20">
        <v>4372.2872625583996</v>
      </c>
      <c r="E61" s="20">
        <v>288.94665684875997</v>
      </c>
      <c r="F61" s="20">
        <v>0</v>
      </c>
      <c r="G61" s="20">
        <v>126.30500314739</v>
      </c>
      <c r="H61" s="20">
        <v>4787.5389225545996</v>
      </c>
    </row>
    <row r="62" spans="1:8" ht="153" customHeight="1" x14ac:dyDescent="0.3">
      <c r="A62" s="6"/>
      <c r="B62" s="9"/>
      <c r="C62" s="9" t="s">
        <v>62</v>
      </c>
      <c r="D62" s="20"/>
      <c r="E62" s="20"/>
      <c r="F62" s="20"/>
      <c r="G62" s="20"/>
      <c r="H62" s="20"/>
    </row>
    <row r="63" spans="1:8" x14ac:dyDescent="0.3">
      <c r="A63" s="6">
        <v>11</v>
      </c>
      <c r="B63" s="6" t="s">
        <v>63</v>
      </c>
      <c r="C63" s="7" t="s">
        <v>64</v>
      </c>
      <c r="D63" s="20">
        <v>0</v>
      </c>
      <c r="E63" s="20">
        <v>0</v>
      </c>
      <c r="F63" s="20">
        <v>0</v>
      </c>
      <c r="G63" s="20">
        <v>48.720108792250002</v>
      </c>
      <c r="H63" s="20">
        <v>48.720108792250002</v>
      </c>
    </row>
    <row r="64" spans="1:8" x14ac:dyDescent="0.3">
      <c r="A64" s="6">
        <v>12</v>
      </c>
      <c r="B64" s="6" t="s">
        <v>77</v>
      </c>
      <c r="C64" s="7" t="s">
        <v>64</v>
      </c>
      <c r="D64" s="20">
        <v>0</v>
      </c>
      <c r="E64" s="20">
        <v>0</v>
      </c>
      <c r="F64" s="20">
        <v>0</v>
      </c>
      <c r="G64" s="20">
        <v>339.11170188757001</v>
      </c>
      <c r="H64" s="20">
        <v>339.11170188757001</v>
      </c>
    </row>
    <row r="65" spans="1:8" ht="16.95" customHeight="1" x14ac:dyDescent="0.3">
      <c r="A65" s="6"/>
      <c r="B65" s="9"/>
      <c r="C65" s="9" t="s">
        <v>76</v>
      </c>
      <c r="D65" s="20">
        <v>0</v>
      </c>
      <c r="E65" s="20">
        <v>0</v>
      </c>
      <c r="F65" s="20">
        <v>0</v>
      </c>
      <c r="G65" s="20">
        <v>387.83181067982002</v>
      </c>
      <c r="H65" s="20">
        <v>387.83181067982002</v>
      </c>
    </row>
    <row r="66" spans="1:8" ht="16.95" customHeight="1" x14ac:dyDescent="0.3">
      <c r="A66" s="6"/>
      <c r="B66" s="9"/>
      <c r="C66" s="9" t="s">
        <v>75</v>
      </c>
      <c r="D66" s="20">
        <v>4372.2872625583996</v>
      </c>
      <c r="E66" s="20">
        <v>288.94665684875997</v>
      </c>
      <c r="F66" s="20">
        <v>0</v>
      </c>
      <c r="G66" s="20">
        <v>514.13681382720995</v>
      </c>
      <c r="H66" s="20">
        <v>5175.3707332344002</v>
      </c>
    </row>
    <row r="67" spans="1:8" ht="16.95" customHeight="1" x14ac:dyDescent="0.3">
      <c r="A67" s="6"/>
      <c r="B67" s="9"/>
      <c r="C67" s="9" t="s">
        <v>74</v>
      </c>
      <c r="D67" s="20"/>
      <c r="E67" s="20"/>
      <c r="F67" s="20"/>
      <c r="G67" s="20"/>
      <c r="H67" s="20"/>
    </row>
    <row r="68" spans="1:8" ht="34.049999999999997" customHeight="1" x14ac:dyDescent="0.3">
      <c r="A68" s="6">
        <v>13</v>
      </c>
      <c r="B68" s="6" t="s">
        <v>73</v>
      </c>
      <c r="C68" s="7" t="s">
        <v>72</v>
      </c>
      <c r="D68" s="20">
        <f>D66 * 3%</f>
        <v>131.16861787675199</v>
      </c>
      <c r="E68" s="20">
        <f>E66 * 3%</f>
        <v>8.6683997054627984</v>
      </c>
      <c r="F68" s="20">
        <f>F66 * 3%</f>
        <v>0</v>
      </c>
      <c r="G68" s="20">
        <f>G66 * 3%</f>
        <v>15.424104414816298</v>
      </c>
      <c r="H68" s="20">
        <f>SUM(D68:G68)</f>
        <v>155.2611219970311</v>
      </c>
    </row>
    <row r="69" spans="1:8" ht="16.95" customHeight="1" x14ac:dyDescent="0.3">
      <c r="A69" s="6"/>
      <c r="B69" s="9"/>
      <c r="C69" s="9" t="s">
        <v>71</v>
      </c>
      <c r="D69" s="20">
        <f>D68</f>
        <v>131.16861787675199</v>
      </c>
      <c r="E69" s="20">
        <f>E68</f>
        <v>8.6683997054627984</v>
      </c>
      <c r="F69" s="20">
        <f>F68</f>
        <v>0</v>
      </c>
      <c r="G69" s="20">
        <f>G68</f>
        <v>15.424104414816298</v>
      </c>
      <c r="H69" s="20">
        <f>SUM(D69:G69)</f>
        <v>155.2611219970311</v>
      </c>
    </row>
    <row r="70" spans="1:8" ht="16.95" customHeight="1" x14ac:dyDescent="0.3">
      <c r="A70" s="6"/>
      <c r="B70" s="9"/>
      <c r="C70" s="9" t="s">
        <v>70</v>
      </c>
      <c r="D70" s="20">
        <f>D69 + D66</f>
        <v>4503.4558804351518</v>
      </c>
      <c r="E70" s="20">
        <f>E69 + E66</f>
        <v>297.61505655422275</v>
      </c>
      <c r="F70" s="20">
        <f>F69 + F66</f>
        <v>0</v>
      </c>
      <c r="G70" s="20">
        <f>G69 + G66</f>
        <v>529.56091824202622</v>
      </c>
      <c r="H70" s="20">
        <f>SUM(D70:G70)</f>
        <v>5330.6318552314006</v>
      </c>
    </row>
    <row r="71" spans="1:8" ht="16.95" customHeight="1" x14ac:dyDescent="0.3">
      <c r="A71" s="6"/>
      <c r="B71" s="9"/>
      <c r="C71" s="9" t="s">
        <v>69</v>
      </c>
      <c r="D71" s="20"/>
      <c r="E71" s="20"/>
      <c r="F71" s="20"/>
      <c r="G71" s="20"/>
      <c r="H71" s="20"/>
    </row>
    <row r="72" spans="1:8" ht="16.95" customHeight="1" x14ac:dyDescent="0.3">
      <c r="A72" s="6">
        <v>14</v>
      </c>
      <c r="B72" s="6" t="s">
        <v>68</v>
      </c>
      <c r="C72" s="7" t="s">
        <v>67</v>
      </c>
      <c r="D72" s="20">
        <f>D70 * 20%</f>
        <v>900.69117608703039</v>
      </c>
      <c r="E72" s="20">
        <f>E70 * 20%</f>
        <v>59.523011310844552</v>
      </c>
      <c r="F72" s="20">
        <f>F70 * 20%</f>
        <v>0</v>
      </c>
      <c r="G72" s="20">
        <f>G70 * 20%</f>
        <v>105.91218364840525</v>
      </c>
      <c r="H72" s="20">
        <f>SUM(D72:G72)</f>
        <v>1066.1263710462802</v>
      </c>
    </row>
    <row r="73" spans="1:8" ht="16.95" customHeight="1" x14ac:dyDescent="0.3">
      <c r="A73" s="6"/>
      <c r="B73" s="9"/>
      <c r="C73" s="9" t="s">
        <v>66</v>
      </c>
      <c r="D73" s="20">
        <f>D72</f>
        <v>900.69117608703039</v>
      </c>
      <c r="E73" s="20">
        <f>E72</f>
        <v>59.523011310844552</v>
      </c>
      <c r="F73" s="20">
        <f>F72</f>
        <v>0</v>
      </c>
      <c r="G73" s="20">
        <f>G72</f>
        <v>105.91218364840525</v>
      </c>
      <c r="H73" s="20">
        <f>SUM(D73:G73)</f>
        <v>1066.1263710462802</v>
      </c>
    </row>
    <row r="74" spans="1:8" ht="16.95" customHeight="1" x14ac:dyDescent="0.3">
      <c r="A74" s="6"/>
      <c r="B74" s="9"/>
      <c r="C74" s="9" t="s">
        <v>65</v>
      </c>
      <c r="D74" s="20">
        <f>D73 + D70</f>
        <v>5404.1470565221825</v>
      </c>
      <c r="E74" s="20">
        <f>E73 + E70</f>
        <v>357.13806786506728</v>
      </c>
      <c r="F74" s="20">
        <f>F73 + F70</f>
        <v>0</v>
      </c>
      <c r="G74" s="20">
        <f>G73 + G70</f>
        <v>635.47310189043151</v>
      </c>
      <c r="H74" s="20">
        <f>SUM(D74:G74)</f>
        <v>6396.7582262776814</v>
      </c>
    </row>
  </sheetData>
  <mergeCells count="5">
    <mergeCell ref="A13:H13"/>
    <mergeCell ref="A18:A19"/>
    <mergeCell ref="B18:B19"/>
    <mergeCell ref="C18:C19"/>
    <mergeCell ref="D18:H18"/>
  </mergeCells>
  <pageMargins left="0.19700000000000001" right="0.157" top="0.19700000000000001" bottom="0.19700000000000001" header="0.51200000000000001" footer="0.51200000000000001"/>
  <pageSetup paperSize="9" scale="43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26"/>
  <sheetViews>
    <sheetView zoomScale="90" zoomScaleNormal="90" workbookViewId="0"/>
  </sheetViews>
  <sheetFormatPr defaultColWidth="8.77734375" defaultRowHeight="15.6" outlineLevelCol="7" x14ac:dyDescent="0.3"/>
  <cols>
    <col min="1" max="1" width="10.77734375" style="5" customWidth="1"/>
    <col min="2" max="2" width="51.44140625" style="5" customWidth="1"/>
    <col min="3" max="3" width="66.6640625" style="5" customWidth="1"/>
    <col min="4" max="4" width="30.7773437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77734375" style="5"/>
    <col min="12" max="12" width="9.33203125" style="5" customWidth="1"/>
    <col min="13" max="13" width="17.33203125" style="5" customWidth="1"/>
    <col min="14" max="14" width="8.7773437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78</v>
      </c>
    </row>
    <row r="2" spans="1:14" ht="45.75" customHeight="1" x14ac:dyDescent="0.3">
      <c r="A2" s="1"/>
      <c r="B2" s="1" t="s">
        <v>79</v>
      </c>
      <c r="C2" s="100" t="s">
        <v>159</v>
      </c>
      <c r="D2" s="100"/>
      <c r="E2" s="100"/>
      <c r="F2" s="100"/>
      <c r="G2" s="100"/>
      <c r="H2" s="100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80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81</v>
      </c>
      <c r="C7" s="29" t="s">
        <v>25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103" t="s">
        <v>4</v>
      </c>
      <c r="B10" s="103" t="s">
        <v>13</v>
      </c>
      <c r="C10" s="103" t="s">
        <v>82</v>
      </c>
      <c r="D10" s="104" t="s">
        <v>15</v>
      </c>
      <c r="E10" s="105"/>
      <c r="F10" s="105"/>
      <c r="G10" s="105"/>
      <c r="H10" s="106"/>
      <c r="J10" s="5"/>
    </row>
    <row r="11" spans="1:14" ht="59.25" customHeight="1" x14ac:dyDescent="0.3">
      <c r="A11" s="103"/>
      <c r="B11" s="103"/>
      <c r="C11" s="103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83</v>
      </c>
      <c r="C13" s="25" t="s">
        <v>84</v>
      </c>
      <c r="D13" s="19">
        <v>791.34867717136001</v>
      </c>
      <c r="E13" s="19">
        <v>53.891937040079</v>
      </c>
      <c r="F13" s="19">
        <v>0</v>
      </c>
      <c r="G13" s="19">
        <v>0</v>
      </c>
      <c r="H13" s="19">
        <v>845.24061421143995</v>
      </c>
      <c r="J13" s="5"/>
    </row>
    <row r="14" spans="1:14" ht="16.95" customHeight="1" x14ac:dyDescent="0.3">
      <c r="A14" s="6"/>
      <c r="B14" s="9"/>
      <c r="C14" s="9" t="s">
        <v>85</v>
      </c>
      <c r="D14" s="19">
        <v>791.34867717136001</v>
      </c>
      <c r="E14" s="19">
        <v>53.891937040079</v>
      </c>
      <c r="F14" s="19">
        <v>0</v>
      </c>
      <c r="G14" s="19">
        <v>0</v>
      </c>
      <c r="H14" s="19">
        <v>845.24061421143995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26"/>
  <sheetViews>
    <sheetView zoomScale="90" zoomScaleNormal="90" workbookViewId="0"/>
  </sheetViews>
  <sheetFormatPr defaultColWidth="8.77734375" defaultRowHeight="15.6" outlineLevelCol="7" x14ac:dyDescent="0.3"/>
  <cols>
    <col min="1" max="1" width="10.77734375" style="5" customWidth="1"/>
    <col min="2" max="2" width="51.44140625" style="5" customWidth="1"/>
    <col min="3" max="3" width="66.6640625" style="5" customWidth="1"/>
    <col min="4" max="4" width="30.7773437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77734375" style="5"/>
    <col min="12" max="12" width="9.33203125" style="5" customWidth="1"/>
    <col min="13" max="13" width="17.33203125" style="5" customWidth="1"/>
    <col min="14" max="14" width="8.7773437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78</v>
      </c>
    </row>
    <row r="2" spans="1:14" ht="45.75" customHeight="1" x14ac:dyDescent="0.3">
      <c r="A2" s="1"/>
      <c r="B2" s="1" t="s">
        <v>79</v>
      </c>
      <c r="C2" s="100" t="s">
        <v>160</v>
      </c>
      <c r="D2" s="100"/>
      <c r="E2" s="100"/>
      <c r="F2" s="100"/>
      <c r="G2" s="100"/>
      <c r="H2" s="100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86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81</v>
      </c>
      <c r="C7" s="29" t="s">
        <v>48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103" t="s">
        <v>4</v>
      </c>
      <c r="B10" s="103" t="s">
        <v>13</v>
      </c>
      <c r="C10" s="103" t="s">
        <v>82</v>
      </c>
      <c r="D10" s="104" t="s">
        <v>15</v>
      </c>
      <c r="E10" s="105"/>
      <c r="F10" s="105"/>
      <c r="G10" s="105"/>
      <c r="H10" s="106"/>
      <c r="J10" s="5"/>
    </row>
    <row r="11" spans="1:14" ht="59.25" customHeight="1" x14ac:dyDescent="0.3">
      <c r="A11" s="103"/>
      <c r="B11" s="103"/>
      <c r="C11" s="103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83</v>
      </c>
      <c r="C13" s="25" t="s">
        <v>87</v>
      </c>
      <c r="D13" s="19">
        <v>0</v>
      </c>
      <c r="E13" s="19">
        <v>0</v>
      </c>
      <c r="F13" s="19">
        <v>0</v>
      </c>
      <c r="G13" s="19">
        <v>2.5701072805998999</v>
      </c>
      <c r="H13" s="19">
        <v>2.5701072805998999</v>
      </c>
      <c r="J13" s="5"/>
    </row>
    <row r="14" spans="1:14" ht="16.95" customHeight="1" x14ac:dyDescent="0.3">
      <c r="A14" s="6"/>
      <c r="B14" s="9"/>
      <c r="C14" s="9" t="s">
        <v>85</v>
      </c>
      <c r="D14" s="19">
        <v>0</v>
      </c>
      <c r="E14" s="19">
        <v>0</v>
      </c>
      <c r="F14" s="19">
        <v>0</v>
      </c>
      <c r="G14" s="19">
        <v>2.5701072805998999</v>
      </c>
      <c r="H14" s="19">
        <v>2.5701072805998999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77734375" defaultRowHeight="15.6" outlineLevelCol="7" x14ac:dyDescent="0.3"/>
  <cols>
    <col min="1" max="1" width="10.77734375" style="5" customWidth="1"/>
    <col min="2" max="2" width="51.44140625" style="5" customWidth="1"/>
    <col min="3" max="3" width="66.6640625" style="5" customWidth="1"/>
    <col min="4" max="4" width="30.7773437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77734375" style="5"/>
    <col min="12" max="12" width="9.33203125" style="5" customWidth="1"/>
    <col min="13" max="13" width="17.33203125" style="5" customWidth="1"/>
    <col min="14" max="14" width="8.7773437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78</v>
      </c>
    </row>
    <row r="2" spans="1:14" ht="45.75" customHeight="1" x14ac:dyDescent="0.3">
      <c r="A2" s="1"/>
      <c r="B2" s="1" t="s">
        <v>79</v>
      </c>
      <c r="C2" s="100" t="s">
        <v>161</v>
      </c>
      <c r="D2" s="100"/>
      <c r="E2" s="100"/>
      <c r="F2" s="100"/>
      <c r="G2" s="100"/>
      <c r="H2" s="100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88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81</v>
      </c>
      <c r="C7" s="29" t="s">
        <v>64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103" t="s">
        <v>4</v>
      </c>
      <c r="B10" s="103" t="s">
        <v>13</v>
      </c>
      <c r="C10" s="103" t="s">
        <v>82</v>
      </c>
      <c r="D10" s="104" t="s">
        <v>15</v>
      </c>
      <c r="E10" s="105"/>
      <c r="F10" s="105"/>
      <c r="G10" s="105"/>
      <c r="H10" s="106"/>
      <c r="J10" s="5"/>
    </row>
    <row r="11" spans="1:14" ht="59.25" customHeight="1" x14ac:dyDescent="0.3">
      <c r="A11" s="103"/>
      <c r="B11" s="103"/>
      <c r="C11" s="103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89</v>
      </c>
      <c r="C13" s="25" t="s">
        <v>64</v>
      </c>
      <c r="D13" s="19">
        <v>0</v>
      </c>
      <c r="E13" s="19">
        <v>0</v>
      </c>
      <c r="F13" s="19">
        <v>0</v>
      </c>
      <c r="G13" s="19">
        <v>48.720108792250002</v>
      </c>
      <c r="H13" s="19">
        <v>48.720108792250002</v>
      </c>
      <c r="J13" s="5"/>
    </row>
    <row r="14" spans="1:14" ht="16.95" customHeight="1" x14ac:dyDescent="0.3">
      <c r="A14" s="6"/>
      <c r="B14" s="9"/>
      <c r="C14" s="9" t="s">
        <v>85</v>
      </c>
      <c r="D14" s="19">
        <v>0</v>
      </c>
      <c r="E14" s="19">
        <v>0</v>
      </c>
      <c r="F14" s="19">
        <v>0</v>
      </c>
      <c r="G14" s="19">
        <v>48.720108792250002</v>
      </c>
      <c r="H14" s="19">
        <v>48.720108792250002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N26"/>
  <sheetViews>
    <sheetView zoomScale="90" zoomScaleNormal="90" workbookViewId="0"/>
  </sheetViews>
  <sheetFormatPr defaultColWidth="8.77734375" defaultRowHeight="15.6" outlineLevelCol="7" x14ac:dyDescent="0.3"/>
  <cols>
    <col min="1" max="1" width="10.77734375" style="5" customWidth="1"/>
    <col min="2" max="2" width="51.44140625" style="5" customWidth="1"/>
    <col min="3" max="3" width="66.6640625" style="5" customWidth="1"/>
    <col min="4" max="4" width="30.7773437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77734375" style="5"/>
    <col min="12" max="12" width="9.33203125" style="5" customWidth="1"/>
    <col min="13" max="13" width="17.33203125" style="5" customWidth="1"/>
    <col min="14" max="14" width="8.7773437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78</v>
      </c>
    </row>
    <row r="2" spans="1:14" ht="45.75" customHeight="1" x14ac:dyDescent="0.3">
      <c r="A2" s="1"/>
      <c r="B2" s="1" t="s">
        <v>79</v>
      </c>
      <c r="C2" s="100" t="s">
        <v>162</v>
      </c>
      <c r="D2" s="100"/>
      <c r="E2" s="100"/>
      <c r="F2" s="100"/>
      <c r="G2" s="100"/>
      <c r="H2" s="100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90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81</v>
      </c>
      <c r="C7" s="29" t="s">
        <v>91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103" t="s">
        <v>4</v>
      </c>
      <c r="B10" s="103" t="s">
        <v>13</v>
      </c>
      <c r="C10" s="103" t="s">
        <v>82</v>
      </c>
      <c r="D10" s="104" t="s">
        <v>15</v>
      </c>
      <c r="E10" s="105"/>
      <c r="F10" s="105"/>
      <c r="G10" s="105"/>
      <c r="H10" s="106"/>
      <c r="J10" s="5"/>
    </row>
    <row r="11" spans="1:14" ht="59.25" customHeight="1" x14ac:dyDescent="0.3">
      <c r="A11" s="103"/>
      <c r="B11" s="103"/>
      <c r="C11" s="103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92</v>
      </c>
      <c r="C13" s="25" t="s">
        <v>93</v>
      </c>
      <c r="D13" s="19">
        <v>3386.1741176471</v>
      </c>
      <c r="E13" s="19">
        <v>222.18352941175999</v>
      </c>
      <c r="F13" s="19">
        <v>0</v>
      </c>
      <c r="G13" s="19">
        <v>0</v>
      </c>
      <c r="H13" s="19">
        <v>3608.3576470588</v>
      </c>
      <c r="J13" s="5"/>
    </row>
    <row r="14" spans="1:14" ht="16.95" customHeight="1" x14ac:dyDescent="0.3">
      <c r="A14" s="6"/>
      <c r="B14" s="9"/>
      <c r="C14" s="9" t="s">
        <v>85</v>
      </c>
      <c r="D14" s="19">
        <v>3386.1741176471</v>
      </c>
      <c r="E14" s="19">
        <v>222.18352941175999</v>
      </c>
      <c r="F14" s="19">
        <v>0</v>
      </c>
      <c r="G14" s="19">
        <v>0</v>
      </c>
      <c r="H14" s="19">
        <v>3608.3576470588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N26"/>
  <sheetViews>
    <sheetView zoomScale="90" zoomScaleNormal="90" workbookViewId="0"/>
  </sheetViews>
  <sheetFormatPr defaultColWidth="8.77734375" defaultRowHeight="15.6" outlineLevelCol="7" x14ac:dyDescent="0.3"/>
  <cols>
    <col min="1" max="1" width="10.77734375" style="5" customWidth="1"/>
    <col min="2" max="2" width="51.44140625" style="5" customWidth="1"/>
    <col min="3" max="3" width="66.6640625" style="5" customWidth="1"/>
    <col min="4" max="4" width="30.7773437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77734375" style="5"/>
    <col min="12" max="12" width="9.33203125" style="5" customWidth="1"/>
    <col min="13" max="13" width="17.33203125" style="5" customWidth="1"/>
    <col min="14" max="14" width="8.7773437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78</v>
      </c>
    </row>
    <row r="2" spans="1:14" ht="45.75" customHeight="1" x14ac:dyDescent="0.3">
      <c r="A2" s="1"/>
      <c r="B2" s="1" t="s">
        <v>79</v>
      </c>
      <c r="C2" s="100" t="s">
        <v>163</v>
      </c>
      <c r="D2" s="100"/>
      <c r="E2" s="100"/>
      <c r="F2" s="100"/>
      <c r="G2" s="100"/>
      <c r="H2" s="100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94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81</v>
      </c>
      <c r="C7" s="29" t="s">
        <v>48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103" t="s">
        <v>4</v>
      </c>
      <c r="B10" s="103" t="s">
        <v>13</v>
      </c>
      <c r="C10" s="103" t="s">
        <v>82</v>
      </c>
      <c r="D10" s="104" t="s">
        <v>15</v>
      </c>
      <c r="E10" s="105"/>
      <c r="F10" s="105"/>
      <c r="G10" s="105"/>
      <c r="H10" s="106"/>
      <c r="J10" s="5"/>
    </row>
    <row r="11" spans="1:14" ht="59.25" customHeight="1" x14ac:dyDescent="0.3">
      <c r="A11" s="103"/>
      <c r="B11" s="103"/>
      <c r="C11" s="103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95</v>
      </c>
      <c r="C13" s="25" t="s">
        <v>96</v>
      </c>
      <c r="D13" s="19">
        <v>0</v>
      </c>
      <c r="E13" s="19">
        <v>0</v>
      </c>
      <c r="F13" s="19">
        <v>0</v>
      </c>
      <c r="G13" s="19">
        <v>5.0208823529412001</v>
      </c>
      <c r="H13" s="19">
        <v>5.0208823529412001</v>
      </c>
      <c r="J13" s="5"/>
    </row>
    <row r="14" spans="1:14" ht="16.95" customHeight="1" x14ac:dyDescent="0.3">
      <c r="A14" s="6"/>
      <c r="B14" s="9"/>
      <c r="C14" s="9" t="s">
        <v>85</v>
      </c>
      <c r="D14" s="19">
        <v>0</v>
      </c>
      <c r="E14" s="19">
        <v>0</v>
      </c>
      <c r="F14" s="19">
        <v>0</v>
      </c>
      <c r="G14" s="19">
        <v>5.0208823529412001</v>
      </c>
      <c r="H14" s="19">
        <v>5.0208823529412001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N26"/>
  <sheetViews>
    <sheetView zoomScale="90" zoomScaleNormal="90" workbookViewId="0"/>
  </sheetViews>
  <sheetFormatPr defaultColWidth="8.77734375" defaultRowHeight="15.6" outlineLevelCol="7" x14ac:dyDescent="0.3"/>
  <cols>
    <col min="1" max="1" width="10.77734375" style="5" customWidth="1"/>
    <col min="2" max="2" width="51.44140625" style="5" customWidth="1"/>
    <col min="3" max="3" width="66.6640625" style="5" customWidth="1"/>
    <col min="4" max="4" width="30.7773437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77734375" style="5"/>
    <col min="12" max="12" width="9.33203125" style="5" customWidth="1"/>
    <col min="13" max="13" width="17.33203125" style="5" customWidth="1"/>
    <col min="14" max="14" width="8.7773437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78</v>
      </c>
    </row>
    <row r="2" spans="1:14" ht="45.75" customHeight="1" x14ac:dyDescent="0.3">
      <c r="A2" s="1"/>
      <c r="B2" s="1" t="s">
        <v>79</v>
      </c>
      <c r="C2" s="100" t="s">
        <v>164</v>
      </c>
      <c r="D2" s="100"/>
      <c r="E2" s="100"/>
      <c r="F2" s="100"/>
      <c r="G2" s="100"/>
      <c r="H2" s="100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97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81</v>
      </c>
      <c r="C7" s="29" t="s">
        <v>98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103" t="s">
        <v>4</v>
      </c>
      <c r="B10" s="103" t="s">
        <v>13</v>
      </c>
      <c r="C10" s="103" t="s">
        <v>82</v>
      </c>
      <c r="D10" s="104" t="s">
        <v>15</v>
      </c>
      <c r="E10" s="105"/>
      <c r="F10" s="105"/>
      <c r="G10" s="105"/>
      <c r="H10" s="106"/>
      <c r="J10" s="5"/>
    </row>
    <row r="11" spans="1:14" ht="59.25" customHeight="1" x14ac:dyDescent="0.3">
      <c r="A11" s="103"/>
      <c r="B11" s="103"/>
      <c r="C11" s="103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89</v>
      </c>
      <c r="C13" s="25" t="s">
        <v>98</v>
      </c>
      <c r="D13" s="19">
        <v>0</v>
      </c>
      <c r="E13" s="19">
        <v>0</v>
      </c>
      <c r="F13" s="19">
        <v>0</v>
      </c>
      <c r="G13" s="19">
        <v>339.11170188757001</v>
      </c>
      <c r="H13" s="19">
        <v>339.11170188757001</v>
      </c>
      <c r="J13" s="5"/>
    </row>
    <row r="14" spans="1:14" ht="16.95" customHeight="1" x14ac:dyDescent="0.3">
      <c r="A14" s="6"/>
      <c r="B14" s="9"/>
      <c r="C14" s="9" t="s">
        <v>85</v>
      </c>
      <c r="D14" s="19">
        <v>0</v>
      </c>
      <c r="E14" s="19">
        <v>0</v>
      </c>
      <c r="F14" s="19">
        <v>0</v>
      </c>
      <c r="G14" s="19">
        <v>339.11170188757001</v>
      </c>
      <c r="H14" s="19">
        <v>339.11170188757001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H65"/>
  <sheetViews>
    <sheetView zoomScale="75" zoomScaleNormal="87" workbookViewId="0">
      <selection activeCell="H3" sqref="H3:H62"/>
    </sheetView>
  </sheetViews>
  <sheetFormatPr defaultColWidth="8.77734375" defaultRowHeight="18" x14ac:dyDescent="0.3"/>
  <cols>
    <col min="1" max="1" width="18" style="40" customWidth="1"/>
    <col min="2" max="2" width="92.6640625" style="38" customWidth="1"/>
    <col min="3" max="3" width="30" style="38" customWidth="1"/>
    <col min="4" max="4" width="15.6640625" style="39" customWidth="1"/>
    <col min="5" max="6" width="14.33203125" style="39" customWidth="1"/>
    <col min="7" max="7" width="20.109375" style="39" customWidth="1"/>
    <col min="8" max="8" width="136.33203125" style="38" customWidth="1"/>
    <col min="10" max="10" width="19.44140625" customWidth="1"/>
  </cols>
  <sheetData>
    <row r="1" spans="1:8" ht="76.05" customHeight="1" x14ac:dyDescent="0.3">
      <c r="A1" s="37" t="s">
        <v>99</v>
      </c>
      <c r="B1" s="37" t="s">
        <v>100</v>
      </c>
      <c r="C1" s="37" t="s">
        <v>101</v>
      </c>
      <c r="D1" s="37" t="s">
        <v>102</v>
      </c>
      <c r="E1" s="37" t="s">
        <v>103</v>
      </c>
      <c r="F1" s="37" t="s">
        <v>104</v>
      </c>
      <c r="G1" s="37" t="s">
        <v>105</v>
      </c>
      <c r="H1" s="37" t="s">
        <v>106</v>
      </c>
    </row>
    <row r="2" spans="1:8" x14ac:dyDescent="0.3">
      <c r="A2" s="37">
        <v>1</v>
      </c>
      <c r="B2" s="37">
        <v>2</v>
      </c>
      <c r="C2" s="37">
        <v>3</v>
      </c>
      <c r="D2" s="37">
        <v>4</v>
      </c>
      <c r="E2" s="37">
        <v>5</v>
      </c>
      <c r="F2" s="37">
        <v>6</v>
      </c>
      <c r="G2" s="37">
        <v>7</v>
      </c>
      <c r="H2" s="37">
        <v>8</v>
      </c>
    </row>
    <row r="3" spans="1:8" ht="24.6" x14ac:dyDescent="0.3">
      <c r="A3" s="107" t="s">
        <v>25</v>
      </c>
      <c r="B3" s="108"/>
      <c r="C3" s="45"/>
      <c r="D3" s="43">
        <v>845.24061421143995</v>
      </c>
      <c r="E3" s="41"/>
      <c r="F3" s="41"/>
      <c r="G3" s="41"/>
      <c r="H3" s="48"/>
    </row>
    <row r="4" spans="1:8" x14ac:dyDescent="0.3">
      <c r="A4" s="109" t="s">
        <v>107</v>
      </c>
      <c r="B4" s="42" t="s">
        <v>108</v>
      </c>
      <c r="C4" s="45"/>
      <c r="D4" s="43">
        <v>791.34867717136001</v>
      </c>
      <c r="E4" s="41"/>
      <c r="F4" s="41"/>
      <c r="G4" s="41"/>
      <c r="H4" s="48"/>
    </row>
    <row r="5" spans="1:8" x14ac:dyDescent="0.3">
      <c r="A5" s="109"/>
      <c r="B5" s="42" t="s">
        <v>109</v>
      </c>
      <c r="C5" s="37"/>
      <c r="D5" s="43">
        <v>53.891937040079</v>
      </c>
      <c r="E5" s="41"/>
      <c r="F5" s="41"/>
      <c r="G5" s="41"/>
      <c r="H5" s="47"/>
    </row>
    <row r="6" spans="1:8" x14ac:dyDescent="0.3">
      <c r="A6" s="110"/>
      <c r="B6" s="42" t="s">
        <v>110</v>
      </c>
      <c r="C6" s="37"/>
      <c r="D6" s="43">
        <v>0</v>
      </c>
      <c r="E6" s="41"/>
      <c r="F6" s="41"/>
      <c r="G6" s="41"/>
      <c r="H6" s="47"/>
    </row>
    <row r="7" spans="1:8" x14ac:dyDescent="0.3">
      <c r="A7" s="110"/>
      <c r="B7" s="42" t="s">
        <v>111</v>
      </c>
      <c r="C7" s="37"/>
      <c r="D7" s="43">
        <v>0</v>
      </c>
      <c r="E7" s="41"/>
      <c r="F7" s="41"/>
      <c r="G7" s="41"/>
      <c r="H7" s="47"/>
    </row>
    <row r="8" spans="1:8" x14ac:dyDescent="0.3">
      <c r="A8" s="111" t="s">
        <v>84</v>
      </c>
      <c r="B8" s="112"/>
      <c r="C8" s="109" t="s">
        <v>113</v>
      </c>
      <c r="D8" s="44">
        <v>845.24061421143995</v>
      </c>
      <c r="E8" s="41">
        <v>8.5000000000000006E-2</v>
      </c>
      <c r="F8" s="41" t="s">
        <v>112</v>
      </c>
      <c r="G8" s="44">
        <v>9944.007226017</v>
      </c>
      <c r="H8" s="47"/>
    </row>
    <row r="9" spans="1:8" x14ac:dyDescent="0.3">
      <c r="A9" s="113">
        <v>1</v>
      </c>
      <c r="B9" s="42" t="s">
        <v>108</v>
      </c>
      <c r="C9" s="109"/>
      <c r="D9" s="44">
        <v>791.34867717136001</v>
      </c>
      <c r="E9" s="41"/>
      <c r="F9" s="41"/>
      <c r="G9" s="41"/>
      <c r="H9" s="110" t="s">
        <v>25</v>
      </c>
    </row>
    <row r="10" spans="1:8" x14ac:dyDescent="0.3">
      <c r="A10" s="109"/>
      <c r="B10" s="42" t="s">
        <v>109</v>
      </c>
      <c r="C10" s="109"/>
      <c r="D10" s="44">
        <v>53.891937040079</v>
      </c>
      <c r="E10" s="41"/>
      <c r="F10" s="41"/>
      <c r="G10" s="41"/>
      <c r="H10" s="110"/>
    </row>
    <row r="11" spans="1:8" x14ac:dyDescent="0.3">
      <c r="A11" s="109"/>
      <c r="B11" s="42" t="s">
        <v>110</v>
      </c>
      <c r="C11" s="109"/>
      <c r="D11" s="44">
        <v>0</v>
      </c>
      <c r="E11" s="41"/>
      <c r="F11" s="41"/>
      <c r="G11" s="41"/>
      <c r="H11" s="110"/>
    </row>
    <row r="12" spans="1:8" x14ac:dyDescent="0.3">
      <c r="A12" s="109"/>
      <c r="B12" s="42" t="s">
        <v>111</v>
      </c>
      <c r="C12" s="109"/>
      <c r="D12" s="44">
        <v>0</v>
      </c>
      <c r="E12" s="41"/>
      <c r="F12" s="41"/>
      <c r="G12" s="41"/>
      <c r="H12" s="110"/>
    </row>
    <row r="13" spans="1:8" ht="24.6" x14ac:dyDescent="0.3">
      <c r="A13" s="114" t="s">
        <v>48</v>
      </c>
      <c r="B13" s="108"/>
      <c r="C13" s="37"/>
      <c r="D13" s="43">
        <v>7.5909896335411</v>
      </c>
      <c r="E13" s="41"/>
      <c r="F13" s="41"/>
      <c r="G13" s="41"/>
      <c r="H13" s="47"/>
    </row>
    <row r="14" spans="1:8" x14ac:dyDescent="0.3">
      <c r="A14" s="109" t="s">
        <v>114</v>
      </c>
      <c r="B14" s="42" t="s">
        <v>108</v>
      </c>
      <c r="C14" s="37"/>
      <c r="D14" s="43">
        <v>0</v>
      </c>
      <c r="E14" s="41"/>
      <c r="F14" s="41"/>
      <c r="G14" s="41"/>
      <c r="H14" s="47"/>
    </row>
    <row r="15" spans="1:8" x14ac:dyDescent="0.3">
      <c r="A15" s="109"/>
      <c r="B15" s="42" t="s">
        <v>109</v>
      </c>
      <c r="C15" s="37"/>
      <c r="D15" s="43">
        <v>0</v>
      </c>
      <c r="E15" s="41"/>
      <c r="F15" s="41"/>
      <c r="G15" s="41"/>
      <c r="H15" s="47"/>
    </row>
    <row r="16" spans="1:8" x14ac:dyDescent="0.3">
      <c r="A16" s="109"/>
      <c r="B16" s="42" t="s">
        <v>110</v>
      </c>
      <c r="C16" s="37"/>
      <c r="D16" s="43">
        <v>0</v>
      </c>
      <c r="E16" s="41"/>
      <c r="F16" s="41"/>
      <c r="G16" s="41"/>
      <c r="H16" s="47"/>
    </row>
    <row r="17" spans="1:8" x14ac:dyDescent="0.3">
      <c r="A17" s="109"/>
      <c r="B17" s="42" t="s">
        <v>111</v>
      </c>
      <c r="C17" s="37"/>
      <c r="D17" s="43">
        <v>2.5701072805998999</v>
      </c>
      <c r="E17" s="41"/>
      <c r="F17" s="41"/>
      <c r="G17" s="41"/>
      <c r="H17" s="47"/>
    </row>
    <row r="18" spans="1:8" x14ac:dyDescent="0.3">
      <c r="A18" s="111" t="s">
        <v>87</v>
      </c>
      <c r="B18" s="112"/>
      <c r="C18" s="109" t="s">
        <v>113</v>
      </c>
      <c r="D18" s="44">
        <v>2.5701072805998999</v>
      </c>
      <c r="E18" s="41">
        <v>8.5000000000000006E-2</v>
      </c>
      <c r="F18" s="41" t="s">
        <v>112</v>
      </c>
      <c r="G18" s="44">
        <v>30.236556242351998</v>
      </c>
      <c r="H18" s="47"/>
    </row>
    <row r="19" spans="1:8" x14ac:dyDescent="0.3">
      <c r="A19" s="113">
        <v>1</v>
      </c>
      <c r="B19" s="42" t="s">
        <v>108</v>
      </c>
      <c r="C19" s="109"/>
      <c r="D19" s="44">
        <v>0</v>
      </c>
      <c r="E19" s="41"/>
      <c r="F19" s="41"/>
      <c r="G19" s="41"/>
      <c r="H19" s="110" t="s">
        <v>25</v>
      </c>
    </row>
    <row r="20" spans="1:8" x14ac:dyDescent="0.3">
      <c r="A20" s="109"/>
      <c r="B20" s="42" t="s">
        <v>109</v>
      </c>
      <c r="C20" s="109"/>
      <c r="D20" s="44">
        <v>0</v>
      </c>
      <c r="E20" s="41"/>
      <c r="F20" s="41"/>
      <c r="G20" s="41"/>
      <c r="H20" s="110"/>
    </row>
    <row r="21" spans="1:8" x14ac:dyDescent="0.3">
      <c r="A21" s="109"/>
      <c r="B21" s="42" t="s">
        <v>110</v>
      </c>
      <c r="C21" s="109"/>
      <c r="D21" s="44">
        <v>0</v>
      </c>
      <c r="E21" s="41"/>
      <c r="F21" s="41"/>
      <c r="G21" s="41"/>
      <c r="H21" s="110"/>
    </row>
    <row r="22" spans="1:8" x14ac:dyDescent="0.3">
      <c r="A22" s="109"/>
      <c r="B22" s="42" t="s">
        <v>111</v>
      </c>
      <c r="C22" s="109"/>
      <c r="D22" s="44">
        <v>2.5701072805998999</v>
      </c>
      <c r="E22" s="41"/>
      <c r="F22" s="41"/>
      <c r="G22" s="41"/>
      <c r="H22" s="110"/>
    </row>
    <row r="23" spans="1:8" x14ac:dyDescent="0.3">
      <c r="A23" s="109" t="s">
        <v>115</v>
      </c>
      <c r="B23" s="42" t="s">
        <v>108</v>
      </c>
      <c r="C23" s="37"/>
      <c r="D23" s="43">
        <v>0</v>
      </c>
      <c r="E23" s="41"/>
      <c r="F23" s="41"/>
      <c r="G23" s="41"/>
      <c r="H23" s="47"/>
    </row>
    <row r="24" spans="1:8" x14ac:dyDescent="0.3">
      <c r="A24" s="109"/>
      <c r="B24" s="42" t="s">
        <v>109</v>
      </c>
      <c r="C24" s="37"/>
      <c r="D24" s="43">
        <v>0</v>
      </c>
      <c r="E24" s="41"/>
      <c r="F24" s="41"/>
      <c r="G24" s="41"/>
      <c r="H24" s="47"/>
    </row>
    <row r="25" spans="1:8" x14ac:dyDescent="0.3">
      <c r="A25" s="109"/>
      <c r="B25" s="42" t="s">
        <v>110</v>
      </c>
      <c r="C25" s="37"/>
      <c r="D25" s="43">
        <v>0</v>
      </c>
      <c r="E25" s="41"/>
      <c r="F25" s="41"/>
      <c r="G25" s="41"/>
      <c r="H25" s="47"/>
    </row>
    <row r="26" spans="1:8" x14ac:dyDescent="0.3">
      <c r="A26" s="109"/>
      <c r="B26" s="42" t="s">
        <v>111</v>
      </c>
      <c r="C26" s="37"/>
      <c r="D26" s="43">
        <v>7.5909896335411</v>
      </c>
      <c r="E26" s="41"/>
      <c r="F26" s="41"/>
      <c r="G26" s="41"/>
      <c r="H26" s="47"/>
    </row>
    <row r="27" spans="1:8" x14ac:dyDescent="0.3">
      <c r="A27" s="111" t="s">
        <v>96</v>
      </c>
      <c r="B27" s="112"/>
      <c r="C27" s="109" t="s">
        <v>117</v>
      </c>
      <c r="D27" s="44">
        <v>5.0208823529412001</v>
      </c>
      <c r="E27" s="41">
        <v>8.5999999999999993E-2</v>
      </c>
      <c r="F27" s="41" t="s">
        <v>112</v>
      </c>
      <c r="G27" s="44">
        <v>58.382352941176002</v>
      </c>
      <c r="H27" s="47"/>
    </row>
    <row r="28" spans="1:8" x14ac:dyDescent="0.3">
      <c r="A28" s="113">
        <v>1</v>
      </c>
      <c r="B28" s="42" t="s">
        <v>108</v>
      </c>
      <c r="C28" s="109"/>
      <c r="D28" s="44">
        <v>0</v>
      </c>
      <c r="E28" s="41"/>
      <c r="F28" s="41"/>
      <c r="G28" s="41"/>
      <c r="H28" s="110" t="s">
        <v>116</v>
      </c>
    </row>
    <row r="29" spans="1:8" x14ac:dyDescent="0.3">
      <c r="A29" s="109"/>
      <c r="B29" s="42" t="s">
        <v>109</v>
      </c>
      <c r="C29" s="109"/>
      <c r="D29" s="44">
        <v>0</v>
      </c>
      <c r="E29" s="41"/>
      <c r="F29" s="41"/>
      <c r="G29" s="41"/>
      <c r="H29" s="110"/>
    </row>
    <row r="30" spans="1:8" x14ac:dyDescent="0.3">
      <c r="A30" s="109"/>
      <c r="B30" s="42" t="s">
        <v>110</v>
      </c>
      <c r="C30" s="109"/>
      <c r="D30" s="44">
        <v>0</v>
      </c>
      <c r="E30" s="41"/>
      <c r="F30" s="41"/>
      <c r="G30" s="41"/>
      <c r="H30" s="110"/>
    </row>
    <row r="31" spans="1:8" x14ac:dyDescent="0.3">
      <c r="A31" s="109"/>
      <c r="B31" s="42" t="s">
        <v>111</v>
      </c>
      <c r="C31" s="109"/>
      <c r="D31" s="44">
        <v>5.0208823529412001</v>
      </c>
      <c r="E31" s="41"/>
      <c r="F31" s="41"/>
      <c r="G31" s="41"/>
      <c r="H31" s="110"/>
    </row>
    <row r="32" spans="1:8" ht="24.6" x14ac:dyDescent="0.3">
      <c r="A32" s="114" t="s">
        <v>64</v>
      </c>
      <c r="B32" s="108"/>
      <c r="C32" s="37"/>
      <c r="D32" s="43">
        <v>48.720108792250002</v>
      </c>
      <c r="E32" s="41"/>
      <c r="F32" s="41"/>
      <c r="G32" s="41"/>
      <c r="H32" s="47"/>
    </row>
    <row r="33" spans="1:8" x14ac:dyDescent="0.3">
      <c r="A33" s="109" t="s">
        <v>118</v>
      </c>
      <c r="B33" s="42" t="s">
        <v>108</v>
      </c>
      <c r="C33" s="37"/>
      <c r="D33" s="43">
        <v>0</v>
      </c>
      <c r="E33" s="41"/>
      <c r="F33" s="41"/>
      <c r="G33" s="41"/>
      <c r="H33" s="47"/>
    </row>
    <row r="34" spans="1:8" x14ac:dyDescent="0.3">
      <c r="A34" s="109"/>
      <c r="B34" s="42" t="s">
        <v>109</v>
      </c>
      <c r="C34" s="37"/>
      <c r="D34" s="43">
        <v>0</v>
      </c>
      <c r="E34" s="41"/>
      <c r="F34" s="41"/>
      <c r="G34" s="41"/>
      <c r="H34" s="47"/>
    </row>
    <row r="35" spans="1:8" x14ac:dyDescent="0.3">
      <c r="A35" s="109"/>
      <c r="B35" s="42" t="s">
        <v>110</v>
      </c>
      <c r="C35" s="37"/>
      <c r="D35" s="43">
        <v>0</v>
      </c>
      <c r="E35" s="41"/>
      <c r="F35" s="41"/>
      <c r="G35" s="41"/>
      <c r="H35" s="47"/>
    </row>
    <row r="36" spans="1:8" x14ac:dyDescent="0.3">
      <c r="A36" s="109"/>
      <c r="B36" s="42" t="s">
        <v>111</v>
      </c>
      <c r="C36" s="37"/>
      <c r="D36" s="43">
        <v>48.720108792250002</v>
      </c>
      <c r="E36" s="41"/>
      <c r="F36" s="41"/>
      <c r="G36" s="41"/>
      <c r="H36" s="47"/>
    </row>
    <row r="37" spans="1:8" x14ac:dyDescent="0.3">
      <c r="A37" s="111" t="s">
        <v>64</v>
      </c>
      <c r="B37" s="112"/>
      <c r="C37" s="109" t="s">
        <v>113</v>
      </c>
      <c r="D37" s="44">
        <v>48.720108792250002</v>
      </c>
      <c r="E37" s="41">
        <v>8.5000000000000006E-2</v>
      </c>
      <c r="F37" s="41" t="s">
        <v>112</v>
      </c>
      <c r="G37" s="44">
        <v>573.17775049705995</v>
      </c>
      <c r="H37" s="47"/>
    </row>
    <row r="38" spans="1:8" x14ac:dyDescent="0.3">
      <c r="A38" s="113">
        <v>1</v>
      </c>
      <c r="B38" s="42" t="s">
        <v>108</v>
      </c>
      <c r="C38" s="109"/>
      <c r="D38" s="44">
        <v>0</v>
      </c>
      <c r="E38" s="41"/>
      <c r="F38" s="41"/>
      <c r="G38" s="41"/>
      <c r="H38" s="110" t="s">
        <v>25</v>
      </c>
    </row>
    <row r="39" spans="1:8" x14ac:dyDescent="0.3">
      <c r="A39" s="109"/>
      <c r="B39" s="42" t="s">
        <v>109</v>
      </c>
      <c r="C39" s="109"/>
      <c r="D39" s="44">
        <v>0</v>
      </c>
      <c r="E39" s="41"/>
      <c r="F39" s="41"/>
      <c r="G39" s="41"/>
      <c r="H39" s="110"/>
    </row>
    <row r="40" spans="1:8" x14ac:dyDescent="0.3">
      <c r="A40" s="109"/>
      <c r="B40" s="42" t="s">
        <v>110</v>
      </c>
      <c r="C40" s="109"/>
      <c r="D40" s="44">
        <v>0</v>
      </c>
      <c r="E40" s="41"/>
      <c r="F40" s="41"/>
      <c r="G40" s="41"/>
      <c r="H40" s="110"/>
    </row>
    <row r="41" spans="1:8" x14ac:dyDescent="0.3">
      <c r="A41" s="109"/>
      <c r="B41" s="42" t="s">
        <v>111</v>
      </c>
      <c r="C41" s="109"/>
      <c r="D41" s="44">
        <v>48.720108792250002</v>
      </c>
      <c r="E41" s="41"/>
      <c r="F41" s="41"/>
      <c r="G41" s="41"/>
      <c r="H41" s="110"/>
    </row>
    <row r="42" spans="1:8" ht="24.6" x14ac:dyDescent="0.3">
      <c r="A42" s="114" t="s">
        <v>91</v>
      </c>
      <c r="B42" s="108"/>
      <c r="C42" s="37"/>
      <c r="D42" s="43">
        <v>3608.3576470588</v>
      </c>
      <c r="E42" s="41"/>
      <c r="F42" s="41"/>
      <c r="G42" s="41"/>
      <c r="H42" s="47"/>
    </row>
    <row r="43" spans="1:8" x14ac:dyDescent="0.3">
      <c r="A43" s="109" t="s">
        <v>119</v>
      </c>
      <c r="B43" s="42" t="s">
        <v>108</v>
      </c>
      <c r="C43" s="37"/>
      <c r="D43" s="43">
        <v>3386.1741176471</v>
      </c>
      <c r="E43" s="41"/>
      <c r="F43" s="41"/>
      <c r="G43" s="41"/>
      <c r="H43" s="47"/>
    </row>
    <row r="44" spans="1:8" x14ac:dyDescent="0.3">
      <c r="A44" s="109"/>
      <c r="B44" s="42" t="s">
        <v>109</v>
      </c>
      <c r="C44" s="37"/>
      <c r="D44" s="43">
        <v>222.18352941175999</v>
      </c>
      <c r="E44" s="41"/>
      <c r="F44" s="41"/>
      <c r="G44" s="41"/>
      <c r="H44" s="47"/>
    </row>
    <row r="45" spans="1:8" x14ac:dyDescent="0.3">
      <c r="A45" s="109"/>
      <c r="B45" s="42" t="s">
        <v>110</v>
      </c>
      <c r="C45" s="37"/>
      <c r="D45" s="43">
        <v>0</v>
      </c>
      <c r="E45" s="41"/>
      <c r="F45" s="41"/>
      <c r="G45" s="41"/>
      <c r="H45" s="47"/>
    </row>
    <row r="46" spans="1:8" x14ac:dyDescent="0.3">
      <c r="A46" s="109"/>
      <c r="B46" s="42" t="s">
        <v>111</v>
      </c>
      <c r="C46" s="37"/>
      <c r="D46" s="43">
        <v>0</v>
      </c>
      <c r="E46" s="41"/>
      <c r="F46" s="41"/>
      <c r="G46" s="41"/>
      <c r="H46" s="47"/>
    </row>
    <row r="47" spans="1:8" x14ac:dyDescent="0.3">
      <c r="A47" s="111" t="s">
        <v>93</v>
      </c>
      <c r="B47" s="112"/>
      <c r="C47" s="109" t="s">
        <v>117</v>
      </c>
      <c r="D47" s="44">
        <v>3608.3576470588</v>
      </c>
      <c r="E47" s="41">
        <v>8.5999999999999993E-2</v>
      </c>
      <c r="F47" s="41" t="s">
        <v>112</v>
      </c>
      <c r="G47" s="44">
        <v>41957.647058823997</v>
      </c>
      <c r="H47" s="47"/>
    </row>
    <row r="48" spans="1:8" x14ac:dyDescent="0.3">
      <c r="A48" s="113">
        <v>1</v>
      </c>
      <c r="B48" s="42" t="s">
        <v>108</v>
      </c>
      <c r="C48" s="109"/>
      <c r="D48" s="44">
        <v>3386.1741176471</v>
      </c>
      <c r="E48" s="41"/>
      <c r="F48" s="41"/>
      <c r="G48" s="41"/>
      <c r="H48" s="110" t="s">
        <v>116</v>
      </c>
    </row>
    <row r="49" spans="1:8" x14ac:dyDescent="0.3">
      <c r="A49" s="109"/>
      <c r="B49" s="42" t="s">
        <v>109</v>
      </c>
      <c r="C49" s="109"/>
      <c r="D49" s="44">
        <v>222.18352941175999</v>
      </c>
      <c r="E49" s="41"/>
      <c r="F49" s="41"/>
      <c r="G49" s="41"/>
      <c r="H49" s="110"/>
    </row>
    <row r="50" spans="1:8" x14ac:dyDescent="0.3">
      <c r="A50" s="109"/>
      <c r="B50" s="42" t="s">
        <v>110</v>
      </c>
      <c r="C50" s="109"/>
      <c r="D50" s="44">
        <v>0</v>
      </c>
      <c r="E50" s="41"/>
      <c r="F50" s="41"/>
      <c r="G50" s="41"/>
      <c r="H50" s="110"/>
    </row>
    <row r="51" spans="1:8" x14ac:dyDescent="0.3">
      <c r="A51" s="109"/>
      <c r="B51" s="42" t="s">
        <v>111</v>
      </c>
      <c r="C51" s="109"/>
      <c r="D51" s="44">
        <v>0</v>
      </c>
      <c r="E51" s="41"/>
      <c r="F51" s="41"/>
      <c r="G51" s="41"/>
      <c r="H51" s="110"/>
    </row>
    <row r="52" spans="1:8" ht="24.6" x14ac:dyDescent="0.3">
      <c r="A52" s="114" t="s">
        <v>98</v>
      </c>
      <c r="B52" s="108"/>
      <c r="C52" s="37"/>
      <c r="D52" s="43">
        <v>339.11170188757001</v>
      </c>
      <c r="E52" s="41"/>
      <c r="F52" s="41"/>
      <c r="G52" s="41"/>
      <c r="H52" s="47"/>
    </row>
    <row r="53" spans="1:8" x14ac:dyDescent="0.3">
      <c r="A53" s="109" t="s">
        <v>120</v>
      </c>
      <c r="B53" s="42" t="s">
        <v>108</v>
      </c>
      <c r="C53" s="37"/>
      <c r="D53" s="43">
        <v>0</v>
      </c>
      <c r="E53" s="41"/>
      <c r="F53" s="41"/>
      <c r="G53" s="41"/>
      <c r="H53" s="47"/>
    </row>
    <row r="54" spans="1:8" x14ac:dyDescent="0.3">
      <c r="A54" s="109"/>
      <c r="B54" s="42" t="s">
        <v>109</v>
      </c>
      <c r="C54" s="37"/>
      <c r="D54" s="43">
        <v>0</v>
      </c>
      <c r="E54" s="41"/>
      <c r="F54" s="41"/>
      <c r="G54" s="41"/>
      <c r="H54" s="47"/>
    </row>
    <row r="55" spans="1:8" x14ac:dyDescent="0.3">
      <c r="A55" s="109"/>
      <c r="B55" s="42" t="s">
        <v>110</v>
      </c>
      <c r="C55" s="37"/>
      <c r="D55" s="43">
        <v>0</v>
      </c>
      <c r="E55" s="41"/>
      <c r="F55" s="41"/>
      <c r="G55" s="41"/>
      <c r="H55" s="47"/>
    </row>
    <row r="56" spans="1:8" x14ac:dyDescent="0.3">
      <c r="A56" s="109"/>
      <c r="B56" s="42" t="s">
        <v>111</v>
      </c>
      <c r="C56" s="37"/>
      <c r="D56" s="43">
        <v>339.11170188757001</v>
      </c>
      <c r="E56" s="41"/>
      <c r="F56" s="41"/>
      <c r="G56" s="41"/>
      <c r="H56" s="47"/>
    </row>
    <row r="57" spans="1:8" x14ac:dyDescent="0.3">
      <c r="A57" s="111" t="s">
        <v>98</v>
      </c>
      <c r="B57" s="112"/>
      <c r="C57" s="109" t="s">
        <v>117</v>
      </c>
      <c r="D57" s="44">
        <v>339.11170188757001</v>
      </c>
      <c r="E57" s="41">
        <v>8.5999999999999993E-2</v>
      </c>
      <c r="F57" s="41" t="s">
        <v>112</v>
      </c>
      <c r="G57" s="44">
        <v>3943.1593242741001</v>
      </c>
      <c r="H57" s="47"/>
    </row>
    <row r="58" spans="1:8" x14ac:dyDescent="0.3">
      <c r="A58" s="113">
        <v>1</v>
      </c>
      <c r="B58" s="42" t="s">
        <v>108</v>
      </c>
      <c r="C58" s="109"/>
      <c r="D58" s="44">
        <v>0</v>
      </c>
      <c r="E58" s="41"/>
      <c r="F58" s="41"/>
      <c r="G58" s="41"/>
      <c r="H58" s="110" t="s">
        <v>116</v>
      </c>
    </row>
    <row r="59" spans="1:8" x14ac:dyDescent="0.3">
      <c r="A59" s="109"/>
      <c r="B59" s="42" t="s">
        <v>109</v>
      </c>
      <c r="C59" s="109"/>
      <c r="D59" s="44">
        <v>0</v>
      </c>
      <c r="E59" s="41"/>
      <c r="F59" s="41"/>
      <c r="G59" s="41"/>
      <c r="H59" s="110"/>
    </row>
    <row r="60" spans="1:8" x14ac:dyDescent="0.3">
      <c r="A60" s="109"/>
      <c r="B60" s="42" t="s">
        <v>110</v>
      </c>
      <c r="C60" s="109"/>
      <c r="D60" s="44">
        <v>0</v>
      </c>
      <c r="E60" s="41"/>
      <c r="F60" s="41"/>
      <c r="G60" s="41"/>
      <c r="H60" s="110"/>
    </row>
    <row r="61" spans="1:8" x14ac:dyDescent="0.3">
      <c r="A61" s="109"/>
      <c r="B61" s="42" t="s">
        <v>111</v>
      </c>
      <c r="C61" s="109"/>
      <c r="D61" s="44">
        <v>339.11170188757001</v>
      </c>
      <c r="E61" s="41"/>
      <c r="F61" s="41"/>
      <c r="G61" s="41"/>
      <c r="H61" s="110"/>
    </row>
    <row r="62" spans="1:8" x14ac:dyDescent="0.3">
      <c r="A62" s="46"/>
      <c r="C62" s="46"/>
      <c r="D62" s="40"/>
      <c r="E62" s="40"/>
      <c r="F62" s="40"/>
      <c r="G62" s="40"/>
      <c r="H62" s="49"/>
    </row>
    <row r="64" spans="1:8" x14ac:dyDescent="0.3">
      <c r="A64" s="115" t="s">
        <v>121</v>
      </c>
      <c r="B64" s="115"/>
      <c r="C64" s="115"/>
      <c r="D64" s="115"/>
      <c r="E64" s="115"/>
      <c r="F64" s="115"/>
      <c r="G64" s="115"/>
      <c r="H64" s="115"/>
    </row>
    <row r="65" spans="1:8" x14ac:dyDescent="0.3">
      <c r="A65" s="115" t="s">
        <v>122</v>
      </c>
      <c r="B65" s="115"/>
      <c r="C65" s="115"/>
      <c r="D65" s="115"/>
      <c r="E65" s="115"/>
      <c r="F65" s="115"/>
      <c r="G65" s="115"/>
      <c r="H65" s="115"/>
    </row>
  </sheetData>
  <mergeCells count="37">
    <mergeCell ref="A64:H64"/>
    <mergeCell ref="A65:H65"/>
    <mergeCell ref="A52:B52"/>
    <mergeCell ref="A53:A56"/>
    <mergeCell ref="A57:B57"/>
    <mergeCell ref="H58:H61"/>
    <mergeCell ref="C57:C61"/>
    <mergeCell ref="A58:A61"/>
    <mergeCell ref="A42:B42"/>
    <mergeCell ref="A43:A46"/>
    <mergeCell ref="A47:B47"/>
    <mergeCell ref="H48:H51"/>
    <mergeCell ref="C47:C51"/>
    <mergeCell ref="A48:A51"/>
    <mergeCell ref="A32:B32"/>
    <mergeCell ref="A33:A36"/>
    <mergeCell ref="A37:B37"/>
    <mergeCell ref="H38:H41"/>
    <mergeCell ref="C37:C41"/>
    <mergeCell ref="A38:A41"/>
    <mergeCell ref="A23:A26"/>
    <mergeCell ref="A27:B27"/>
    <mergeCell ref="H28:H31"/>
    <mergeCell ref="C27:C31"/>
    <mergeCell ref="A28:A31"/>
    <mergeCell ref="A13:B13"/>
    <mergeCell ref="A14:A17"/>
    <mergeCell ref="A18:B18"/>
    <mergeCell ref="H19:H22"/>
    <mergeCell ref="C18:C22"/>
    <mergeCell ref="A19:A22"/>
    <mergeCell ref="A3:B3"/>
    <mergeCell ref="A4:A7"/>
    <mergeCell ref="A8:B8"/>
    <mergeCell ref="H9:H12"/>
    <mergeCell ref="C8:C12"/>
    <mergeCell ref="A9:A1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10</vt:i4>
      </vt:variant>
    </vt:vector>
  </HeadingPairs>
  <TitlesOfParts>
    <vt:vector size="10" baseType="lpstr">
      <vt:lpstr>Сводка затрат</vt:lpstr>
      <vt:lpstr>ССР</vt:lpstr>
      <vt:lpstr>ОСР 27-02-01</vt:lpstr>
      <vt:lpstr>ОСР 27-09-01</vt:lpstr>
      <vt:lpstr>ОСР 27-12-01</vt:lpstr>
      <vt:lpstr>ОСР 518-02-01</vt:lpstr>
      <vt:lpstr>ОСР 518-09-01</vt:lpstr>
      <vt:lpstr>ОСР 518-12-01</vt:lpstr>
      <vt:lpstr>Источники ЦИ</vt:lpstr>
      <vt:lpstr>Цена МАТ и ОБ по ТКП</vt:lpstr>
    </vt:vector>
  </TitlesOfParts>
  <Company>Hydroproject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sasha prosekova</cp:lastModifiedBy>
  <dcterms:created xsi:type="dcterms:W3CDTF">2021-08-10T06:39:51Z</dcterms:created>
  <dcterms:modified xsi:type="dcterms:W3CDTF">2025-11-18T01:59:24Z</dcterms:modified>
</cp:coreProperties>
</file>